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2 Diciembre/"/>
    </mc:Choice>
  </mc:AlternateContent>
  <xr:revisionPtr revIDLastSave="2954" documentId="8_{1EF81533-B36E-4B42-8124-77902692AA2C}" xr6:coauthVersionLast="47" xr6:coauthVersionMax="47" xr10:uidLastSave="{7C6263C3-DD86-40E9-A953-9575D22AEE10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Ejecucion'!$A$1:$Q$240</definedName>
    <definedName name="_xlnm.Print_Titles" localSheetId="0">'Plantilla Ejecucion'!$14:$14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1" l="1"/>
  <c r="D149" i="1" s="1"/>
  <c r="D135" i="1"/>
  <c r="Q103" i="1"/>
  <c r="D125" i="1"/>
  <c r="D82" i="1"/>
  <c r="D38" i="1" s="1"/>
  <c r="D97" i="1"/>
  <c r="D70" i="1"/>
  <c r="D57" i="1"/>
  <c r="Q72" i="1"/>
  <c r="Q49" i="1"/>
  <c r="D65" i="1"/>
  <c r="D51" i="1"/>
  <c r="D46" i="1"/>
  <c r="D39" i="1"/>
  <c r="Q154" i="1"/>
  <c r="Q155" i="1"/>
  <c r="Q156" i="1"/>
  <c r="Q157" i="1"/>
  <c r="Q158" i="1"/>
  <c r="Q159" i="1"/>
  <c r="Q152" i="1"/>
  <c r="Q104" i="1"/>
  <c r="Q105" i="1"/>
  <c r="Q106" i="1"/>
  <c r="Q107" i="1"/>
  <c r="Q108" i="1"/>
  <c r="Q109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8" i="1"/>
  <c r="Q47" i="1"/>
  <c r="Q46" i="1"/>
  <c r="Q45" i="1"/>
  <c r="Q44" i="1"/>
  <c r="Q43" i="1"/>
  <c r="Q42" i="1"/>
  <c r="Q41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P38" i="1"/>
  <c r="P57" i="1"/>
  <c r="P46" i="1"/>
  <c r="P97" i="1"/>
  <c r="P82" i="1"/>
  <c r="P70" i="1"/>
  <c r="P65" i="1"/>
  <c r="P53" i="1"/>
  <c r="P39" i="1"/>
  <c r="Q199" i="1"/>
  <c r="Q197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69" i="1"/>
  <c r="Q151" i="1"/>
  <c r="Q150" i="1"/>
  <c r="Q149" i="1"/>
  <c r="Q153" i="1"/>
  <c r="Q102" i="1"/>
  <c r="P101" i="1"/>
  <c r="Q40" i="1"/>
  <c r="Q19" i="1"/>
  <c r="Q18" i="1"/>
  <c r="Q17" i="1"/>
  <c r="Q168" i="1"/>
  <c r="P194" i="1"/>
  <c r="P169" i="1"/>
  <c r="O169" i="1"/>
  <c r="P150" i="1"/>
  <c r="R102" i="1"/>
  <c r="P125" i="1"/>
  <c r="P102" i="1"/>
  <c r="P18" i="1"/>
  <c r="D119" i="1"/>
  <c r="Q39" i="1" l="1"/>
  <c r="N33" i="1"/>
  <c r="O33" i="1"/>
  <c r="O174" i="1"/>
  <c r="O182" i="1"/>
  <c r="O177" i="1"/>
  <c r="O150" i="1"/>
  <c r="O135" i="1"/>
  <c r="O125" i="1"/>
  <c r="O119" i="1"/>
  <c r="O114" i="1"/>
  <c r="L114" i="1"/>
  <c r="O109" i="1"/>
  <c r="O106" i="1"/>
  <c r="O102" i="1"/>
  <c r="O82" i="1"/>
  <c r="O38" i="1" s="1"/>
  <c r="O65" i="1"/>
  <c r="N97" i="1"/>
  <c r="O97" i="1"/>
  <c r="O70" i="1"/>
  <c r="O57" i="1"/>
  <c r="O53" i="1"/>
  <c r="O26" i="1"/>
  <c r="O18" i="1"/>
  <c r="N18" i="1"/>
  <c r="Q207" i="1"/>
  <c r="D53" i="1"/>
  <c r="N169" i="1"/>
  <c r="N150" i="1"/>
  <c r="N135" i="1"/>
  <c r="N125" i="1"/>
  <c r="N102" i="1"/>
  <c r="N65" i="1"/>
  <c r="M53" i="1"/>
  <c r="N53" i="1"/>
  <c r="N39" i="1"/>
  <c r="N82" i="1"/>
  <c r="N57" i="1"/>
  <c r="N26" i="1"/>
  <c r="M26" i="1"/>
  <c r="D182" i="1"/>
  <c r="D169" i="1"/>
  <c r="D109" i="1"/>
  <c r="D102" i="1"/>
  <c r="D106" i="1"/>
  <c r="M169" i="1"/>
  <c r="M150" i="1"/>
  <c r="M125" i="1"/>
  <c r="M102" i="1"/>
  <c r="M97" i="1"/>
  <c r="L97" i="1"/>
  <c r="M82" i="1"/>
  <c r="M39" i="1"/>
  <c r="L39" i="1"/>
  <c r="K82" i="1"/>
  <c r="M57" i="1"/>
  <c r="I53" i="1"/>
  <c r="J53" i="1"/>
  <c r="L53" i="1"/>
  <c r="K53" i="1"/>
  <c r="M18" i="1"/>
  <c r="Q202" i="1"/>
  <c r="Q201" i="1"/>
  <c r="Q200" i="1"/>
  <c r="Q198" i="1"/>
  <c r="I82" i="1"/>
  <c r="I39" i="1"/>
  <c r="L169" i="1"/>
  <c r="L150" i="1"/>
  <c r="O168" i="1" l="1"/>
  <c r="O101" i="1"/>
  <c r="M38" i="1"/>
  <c r="N38" i="1"/>
  <c r="L135" i="1"/>
  <c r="L125" i="1"/>
  <c r="H116" i="1"/>
  <c r="I116" i="1"/>
  <c r="J116" i="1"/>
  <c r="K116" i="1"/>
  <c r="L116" i="1"/>
  <c r="I114" i="1"/>
  <c r="J114" i="1"/>
  <c r="K114" i="1"/>
  <c r="J109" i="1"/>
  <c r="K109" i="1"/>
  <c r="L109" i="1"/>
  <c r="L106" i="1"/>
  <c r="K102" i="1"/>
  <c r="L102" i="1"/>
  <c r="L82" i="1"/>
  <c r="L57" i="1"/>
  <c r="O39" i="1"/>
  <c r="L18" i="1"/>
  <c r="L33" i="1"/>
  <c r="K33" i="1"/>
  <c r="L26" i="1"/>
  <c r="K26" i="1"/>
  <c r="L101" i="1" l="1"/>
  <c r="L17" i="1"/>
  <c r="K150" i="1"/>
  <c r="K125" i="1"/>
  <c r="K135" i="1"/>
  <c r="K57" i="1"/>
  <c r="J57" i="1"/>
  <c r="J82" i="1"/>
  <c r="K46" i="1"/>
  <c r="J46" i="1"/>
  <c r="H46" i="1"/>
  <c r="I46" i="1"/>
  <c r="K65" i="1"/>
  <c r="J65" i="1"/>
  <c r="I70" i="1"/>
  <c r="K70" i="1"/>
  <c r="K39" i="1"/>
  <c r="K18" i="1"/>
  <c r="J169" i="1"/>
  <c r="J168" i="1" s="1"/>
  <c r="J150" i="1"/>
  <c r="J135" i="1"/>
  <c r="I135" i="1"/>
  <c r="J125" i="1"/>
  <c r="J106" i="1"/>
  <c r="J102" i="1"/>
  <c r="I102" i="1"/>
  <c r="J39" i="1"/>
  <c r="J70" i="1"/>
  <c r="J26" i="1"/>
  <c r="J18" i="1"/>
  <c r="I18" i="1"/>
  <c r="D177" i="1"/>
  <c r="D194" i="1"/>
  <c r="D168" i="1" s="1"/>
  <c r="D116" i="1"/>
  <c r="D114" i="1"/>
  <c r="D101" i="1" l="1"/>
  <c r="K38" i="1"/>
  <c r="J38" i="1"/>
  <c r="J101" i="1"/>
  <c r="D18" i="1"/>
  <c r="I150" i="1"/>
  <c r="I169" i="1"/>
  <c r="I168" i="1" s="1"/>
  <c r="I109" i="1"/>
  <c r="I125" i="1"/>
  <c r="H125" i="1"/>
  <c r="I106" i="1"/>
  <c r="K106" i="1"/>
  <c r="K101" i="1" s="1"/>
  <c r="M106" i="1"/>
  <c r="N106" i="1"/>
  <c r="N101" i="1" s="1"/>
  <c r="P106" i="1"/>
  <c r="H82" i="1"/>
  <c r="G82" i="1"/>
  <c r="I65" i="1"/>
  <c r="I57" i="1"/>
  <c r="H57" i="1"/>
  <c r="G57" i="1"/>
  <c r="I26" i="1"/>
  <c r="H18" i="1"/>
  <c r="H182" i="1"/>
  <c r="H177" i="1"/>
  <c r="H169" i="1"/>
  <c r="H197" i="1"/>
  <c r="H150" i="1"/>
  <c r="H135" i="1"/>
  <c r="M135" i="1"/>
  <c r="P135" i="1"/>
  <c r="H114" i="1"/>
  <c r="H106" i="1"/>
  <c r="H65" i="1"/>
  <c r="H39" i="1"/>
  <c r="H33" i="1"/>
  <c r="I33" i="1"/>
  <c r="J33" i="1"/>
  <c r="J17" i="1" s="1"/>
  <c r="K17" i="1"/>
  <c r="M33" i="1"/>
  <c r="P33" i="1"/>
  <c r="P17" i="1" s="1"/>
  <c r="H26" i="1"/>
  <c r="I38" i="1" l="1"/>
  <c r="F110" i="1"/>
  <c r="Q110" i="1" s="1"/>
  <c r="H101" i="1"/>
  <c r="I101" i="1"/>
  <c r="H17" i="1"/>
  <c r="Q161" i="1"/>
  <c r="Q162" i="1"/>
  <c r="Q163" i="1"/>
  <c r="Q164" i="1"/>
  <c r="Q165" i="1"/>
  <c r="Q166" i="1"/>
  <c r="Q167" i="1"/>
  <c r="Q204" i="1"/>
  <c r="Q205" i="1"/>
  <c r="Q208" i="1"/>
  <c r="Q209" i="1"/>
  <c r="Q214" i="1"/>
  <c r="Q215" i="1"/>
  <c r="Q217" i="1"/>
  <c r="Q218" i="1"/>
  <c r="Q220" i="1"/>
  <c r="D198" i="1"/>
  <c r="D197" i="1" s="1"/>
  <c r="T43" i="1" l="1"/>
  <c r="G150" i="1"/>
  <c r="E135" i="1"/>
  <c r="F135" i="1"/>
  <c r="G135" i="1"/>
  <c r="G125" i="1"/>
  <c r="E116" i="1"/>
  <c r="F116" i="1"/>
  <c r="G116" i="1"/>
  <c r="G39" i="1"/>
  <c r="G65" i="1"/>
  <c r="G33" i="1"/>
  <c r="G26" i="1"/>
  <c r="G18" i="1"/>
  <c r="E219" i="1"/>
  <c r="E216" i="1"/>
  <c r="E213" i="1"/>
  <c r="E206" i="1"/>
  <c r="E203" i="1"/>
  <c r="E197" i="1"/>
  <c r="E168" i="1"/>
  <c r="E160" i="1"/>
  <c r="E150" i="1"/>
  <c r="E125" i="1"/>
  <c r="E82" i="1"/>
  <c r="E65" i="1"/>
  <c r="E57" i="1"/>
  <c r="E39" i="1"/>
  <c r="E33" i="1"/>
  <c r="E26" i="1"/>
  <c r="E18" i="1"/>
  <c r="E149" i="1" l="1"/>
  <c r="G101" i="1"/>
  <c r="Q101" i="1" s="1"/>
  <c r="E101" i="1"/>
  <c r="G38" i="1"/>
  <c r="E17" i="1"/>
  <c r="G17" i="1"/>
  <c r="E38" i="1"/>
  <c r="E221" i="1"/>
  <c r="D26" i="1"/>
  <c r="D33" i="1"/>
  <c r="F150" i="1"/>
  <c r="F39" i="1"/>
  <c r="F125" i="1"/>
  <c r="F82" i="1"/>
  <c r="F65" i="1"/>
  <c r="F57" i="1"/>
  <c r="F33" i="1"/>
  <c r="F26" i="1"/>
  <c r="E15" i="1" l="1"/>
  <c r="F101" i="1"/>
  <c r="F38" i="1"/>
  <c r="D17" i="1"/>
  <c r="F18" i="1"/>
  <c r="E223" i="1" l="1"/>
  <c r="F17" i="1"/>
  <c r="C39" i="1"/>
  <c r="C135" i="1"/>
  <c r="C109" i="1"/>
  <c r="C106" i="1"/>
  <c r="C102" i="1"/>
  <c r="C26" i="1"/>
  <c r="P149" i="1"/>
  <c r="P168" i="1" l="1"/>
  <c r="O149" i="1" l="1"/>
  <c r="N168" i="1" l="1"/>
  <c r="N149" i="1"/>
  <c r="K219" i="1"/>
  <c r="L219" i="1"/>
  <c r="K216" i="1"/>
  <c r="L216" i="1"/>
  <c r="M216" i="1"/>
  <c r="J206" i="1"/>
  <c r="K206" i="1"/>
  <c r="L206" i="1"/>
  <c r="M206" i="1"/>
  <c r="N206" i="1"/>
  <c r="O206" i="1"/>
  <c r="P206" i="1"/>
  <c r="K203" i="1"/>
  <c r="L203" i="1"/>
  <c r="M203" i="1"/>
  <c r="N203" i="1"/>
  <c r="O203" i="1"/>
  <c r="P203" i="1"/>
  <c r="C150" i="1"/>
  <c r="C18" i="1"/>
  <c r="C33" i="1"/>
  <c r="M149" i="1"/>
  <c r="C17" i="1" l="1"/>
  <c r="N17" i="1"/>
  <c r="M101" i="1"/>
  <c r="M168" i="1"/>
  <c r="L149" i="1"/>
  <c r="K168" i="1"/>
  <c r="K149" i="1"/>
  <c r="L168" i="1" l="1"/>
  <c r="J219" i="1"/>
  <c r="I219" i="1"/>
  <c r="I216" i="1"/>
  <c r="J216" i="1"/>
  <c r="I213" i="1"/>
  <c r="J213" i="1"/>
  <c r="K213" i="1"/>
  <c r="L213" i="1"/>
  <c r="M213" i="1"/>
  <c r="N213" i="1"/>
  <c r="O213" i="1"/>
  <c r="P213" i="1"/>
  <c r="I206" i="1"/>
  <c r="I203" i="1"/>
  <c r="J203" i="1"/>
  <c r="I197" i="1"/>
  <c r="J197" i="1"/>
  <c r="K197" i="1"/>
  <c r="L197" i="1"/>
  <c r="M197" i="1"/>
  <c r="N197" i="1"/>
  <c r="O197" i="1"/>
  <c r="P197" i="1"/>
  <c r="J149" i="1"/>
  <c r="L38" i="1"/>
  <c r="O17" i="1"/>
  <c r="P15" i="1" l="1"/>
  <c r="N15" i="1"/>
  <c r="O15" i="1"/>
  <c r="I17" i="1"/>
  <c r="L15" i="1"/>
  <c r="L223" i="1" l="1"/>
  <c r="I149" i="1"/>
  <c r="H219" i="1" l="1"/>
  <c r="G216" i="1"/>
  <c r="H216" i="1"/>
  <c r="G213" i="1"/>
  <c r="H213" i="1"/>
  <c r="G206" i="1"/>
  <c r="H206" i="1"/>
  <c r="G203" i="1"/>
  <c r="H203" i="1"/>
  <c r="G197" i="1"/>
  <c r="F197" i="1"/>
  <c r="G168" i="1"/>
  <c r="H149" i="1"/>
  <c r="D203" i="1"/>
  <c r="D15" i="1" s="1"/>
  <c r="D223" i="1" s="1"/>
  <c r="G149" i="1"/>
  <c r="C65" i="1"/>
  <c r="C38" i="1" s="1"/>
  <c r="I15" i="1" l="1"/>
  <c r="H221" i="1"/>
  <c r="H38" i="1"/>
  <c r="H168" i="1"/>
  <c r="G221" i="1"/>
  <c r="I223" i="1" l="1"/>
  <c r="H15" i="1"/>
  <c r="C206" i="1"/>
  <c r="C125" i="1"/>
  <c r="M17" i="1"/>
  <c r="C114" i="1"/>
  <c r="C149" i="1"/>
  <c r="F149" i="1"/>
  <c r="F160" i="1"/>
  <c r="Q160" i="1" s="1"/>
  <c r="C169" i="1"/>
  <c r="C177" i="1"/>
  <c r="F168" i="1"/>
  <c r="C197" i="1"/>
  <c r="C203" i="1"/>
  <c r="F203" i="1"/>
  <c r="Q203" i="1" s="1"/>
  <c r="F206" i="1"/>
  <c r="Q206" i="1" s="1"/>
  <c r="C213" i="1"/>
  <c r="F213" i="1"/>
  <c r="Q213" i="1" s="1"/>
  <c r="C216" i="1"/>
  <c r="F216" i="1"/>
  <c r="Q216" i="1" s="1"/>
  <c r="C219" i="1"/>
  <c r="F219" i="1"/>
  <c r="Q219" i="1" s="1"/>
  <c r="M15" i="1" l="1"/>
  <c r="K15" i="1"/>
  <c r="H223" i="1"/>
  <c r="F15" i="1"/>
  <c r="C101" i="1"/>
  <c r="C221" i="1"/>
  <c r="F221" i="1"/>
  <c r="Q221" i="1" s="1"/>
  <c r="C168" i="1"/>
  <c r="C160" i="1" s="1"/>
  <c r="K223" i="1" l="1"/>
  <c r="F223" i="1"/>
  <c r="R5" i="1"/>
  <c r="N223" i="1" l="1"/>
  <c r="M223" i="1"/>
  <c r="J15" i="1"/>
  <c r="J223" i="1" l="1"/>
  <c r="P223" i="1"/>
  <c r="O223" i="1"/>
  <c r="C15" i="1" l="1"/>
  <c r="C223" i="1" s="1"/>
  <c r="G15" i="1" l="1"/>
  <c r="Q15" i="1" s="1"/>
  <c r="G223" i="1" l="1"/>
  <c r="Q2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<sst xmlns="http://schemas.openxmlformats.org/spreadsheetml/2006/main" count="433" uniqueCount="429">
  <si>
    <t xml:space="preserve"> </t>
  </si>
  <si>
    <t>EJECUCION MENSUAL DE GASTOS Y APLICACIONES FINANCIERAS</t>
  </si>
  <si>
    <t>AÑO 2025</t>
  </si>
  <si>
    <t xml:space="preserve">      </t>
  </si>
  <si>
    <t>Descripcion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</si>
  <si>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</si>
  <si>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</si>
  <si>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</si>
  <si>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</si>
  <si>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</si>
  <si>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</si>
  <si>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</si>
  <si>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</si>
  <si>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</si>
  <si>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</si>
  <si>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</si>
  <si>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</si>
  <si>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</si>
  <si>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</si>
  <si>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</si>
  <si>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Gastos</t>
  </si>
  <si>
    <t>GASTOS</t>
  </si>
  <si>
    <t>REMUNERACIONES Y CONTRIBUCIONES</t>
  </si>
  <si>
    <t xml:space="preserve">2.1.1                                                        </t>
  </si>
  <si>
    <t xml:space="preserve"> REMUNERACIONES</t>
  </si>
  <si>
    <t>2.1.1.1.01</t>
  </si>
  <si>
    <t>Sueldos fijos</t>
  </si>
  <si>
    <t>2.1.1.2.05</t>
  </si>
  <si>
    <t>Periodo probatorio de ingreso a carrera</t>
  </si>
  <si>
    <t>2.1.1.2.08</t>
  </si>
  <si>
    <t>Personal de carácter temporal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</si>
  <si>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</si>
  <si>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</si>
  <si>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</si>
  <si>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</si>
  <si>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</si>
  <si>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</si>
  <si>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</si>
  <si>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</si>
  <si>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</si>
  <si>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</si>
  <si>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</si>
  <si>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</si>
  <si>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</si>
  <si>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</si>
  <si>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</si>
  <si>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</si>
  <si>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2.1.2.2.15</t>
  </si>
  <si>
    <t>Compensación extraordinaria anual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</si>
  <si>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</si>
  <si>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</si>
  <si>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</si>
  <si>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</si>
  <si>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</si>
  <si>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</si>
  <si>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</si>
  <si>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</si>
  <si>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</si>
  <si>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</si>
  <si>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</si>
  <si>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</si>
  <si>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2.1.5.4.01</t>
  </si>
  <si>
    <t>Contribuciones al plan de retiro complementario</t>
  </si>
  <si>
    <t>CONTRATACIÓN DE SERVICIOS</t>
  </si>
  <si>
    <t>2.2.1</t>
  </si>
  <si>
    <t>SERVICIOS BÁSICOS</t>
  </si>
  <si>
    <t xml:space="preserve">2.2.1.2.01     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</si>
  <si>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</si>
  <si>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</si>
  <si>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</si>
  <si>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</si>
  <si>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</si>
  <si>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</si>
  <si>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</si>
  <si>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</si>
  <si>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</si>
  <si>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</si>
  <si>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</si>
  <si>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</si>
  <si>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>PUBLICIDAD, IMPRESIÓN Y ENCUADERNACIÓN</t>
  </si>
  <si>
    <t>2.2.2.1.01</t>
  </si>
  <si>
    <t>Publicidad y propaganda</t>
  </si>
  <si>
    <t>2.2.2.1.02</t>
  </si>
  <si>
    <t>Promoción y patrocinio</t>
  </si>
  <si>
    <t>2.2.2.1.03</t>
  </si>
  <si>
    <t>Publicaciones de avisos oficiales</t>
  </si>
  <si>
    <t>2.2.2.2.01</t>
  </si>
  <si>
    <t>Impresión, encuadernación y rotulación</t>
  </si>
  <si>
    <t xml:space="preserve">  </t>
  </si>
  <si>
    <t>2.2.3</t>
  </si>
  <si>
    <t>VIÁTICOS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</si>
  <si>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</si>
  <si>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</si>
  <si>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</si>
  <si>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</si>
  <si>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</si>
  <si>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</si>
  <si>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</si>
  <si>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</si>
  <si>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</si>
  <si>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</si>
  <si>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</si>
  <si>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Alquileres y rentas de edificaciones y locales</t>
  </si>
  <si>
    <t>2.2.5.2.02</t>
  </si>
  <si>
    <t>Alquileres de equipos eléctricos</t>
  </si>
  <si>
    <t>2.2.5.3.04</t>
  </si>
  <si>
    <t>Alquiler de equipo de oficina y muebles</t>
  </si>
  <si>
    <t>2.2.5.4.01</t>
  </si>
  <si>
    <t>Alquileres de equipos de transporte, tracción y elevación</t>
  </si>
  <si>
    <t>2.2.5.9</t>
  </si>
  <si>
    <t>Derecho de uso</t>
  </si>
  <si>
    <t>2.2.5.9.01</t>
  </si>
  <si>
    <t>Licencias Informáticas</t>
  </si>
  <si>
    <t>2.2.6</t>
  </si>
  <si>
    <t>SEGUROS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</si>
  <si>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</si>
  <si>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</si>
  <si>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</si>
  <si>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</si>
  <si>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</si>
  <si>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</si>
  <si>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2.2.6.9.01</t>
  </si>
  <si>
    <t>Otros seguros</t>
  </si>
  <si>
    <t>2.2.7</t>
  </si>
  <si>
    <t>SERVICIOS DE CONSERVACIÓN, REPARACIONES MENORES E INSTALACIONES TEMPORALES</t>
  </si>
  <si>
    <t>2.2.7.1.01</t>
  </si>
  <si>
    <t>Reparaciones y mantenimientos menores en edificaciones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</si>
  <si>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</si>
  <si>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</si>
  <si>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</si>
  <si>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</si>
  <si>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</si>
  <si>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</si>
  <si>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</si>
  <si>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</si>
  <si>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2.2.7.2.04</t>
  </si>
  <si>
    <t>Mantenimiento y reparación de equipos médicos, sanitarios y de laboratorio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</si>
  <si>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</si>
  <si>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</si>
  <si>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</si>
  <si>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</si>
  <si>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</si>
  <si>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</si>
  <si>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2.2.7.2.99</t>
  </si>
  <si>
    <t>Otros servicios de mantenimiento, reparación, desmonte e instalación</t>
  </si>
  <si>
    <t>2.2.8</t>
  </si>
  <si>
    <t>OTROS SERVICIOS NO INCLUIDOS EN CONCEPTOS ANTERIORES</t>
  </si>
  <si>
    <t>2.2.8.2.01</t>
  </si>
  <si>
    <t>Comisiones y gastos</t>
  </si>
  <si>
    <t>2.2.8.3.01</t>
  </si>
  <si>
    <t>Servicios sanitarios médicos y veterinarios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</si>
  <si>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</si>
  <si>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</si>
  <si>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</si>
  <si>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</si>
  <si>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</si>
  <si>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</si>
  <si>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</si>
  <si>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</si>
  <si>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</si>
  <si>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</si>
  <si>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</si>
  <si>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</si>
  <si>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</si>
  <si>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</si>
  <si>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</si>
  <si>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</si>
  <si>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</si>
  <si>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</si>
  <si>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</si>
  <si>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</si>
  <si>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</si>
  <si>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</si>
  <si>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2.2.8.8.03</t>
  </si>
  <si>
    <t>Tasas</t>
  </si>
  <si>
    <t>2.2.9</t>
  </si>
  <si>
    <t>OTRAS CONTRATACIONES DE SERVICIOS</t>
  </si>
  <si>
    <t>2.2.9.2.01</t>
  </si>
  <si>
    <t>Servicios de alimentación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</si>
  <si>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</si>
  <si>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</si>
  <si>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</si>
  <si>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</si>
  <si>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</si>
  <si>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</si>
  <si>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</si>
  <si>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</si>
  <si>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>Productos agrícolas</t>
  </si>
  <si>
    <t>2.3.1.3.03</t>
  </si>
  <si>
    <t>Productos forestales</t>
  </si>
  <si>
    <t>2.3.2</t>
  </si>
  <si>
    <t>TEXTILES Y VESTUARIOS</t>
  </si>
  <si>
    <t>2.3.2.2.01</t>
  </si>
  <si>
    <t>Acabados y Textiles</t>
  </si>
  <si>
    <t>2.3.2.3.01</t>
  </si>
  <si>
    <t>Prendas y accesorios de vestir</t>
  </si>
  <si>
    <t>2.3.3</t>
  </si>
  <si>
    <t xml:space="preserve"> PRODUCTOS DE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</si>
  <si>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</si>
  <si>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</si>
  <si>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</si>
  <si>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</si>
  <si>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</si>
  <si>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</si>
  <si>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</si>
  <si>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</si>
  <si>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</si>
  <si>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</si>
  <si>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</si>
  <si>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</si>
  <si>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</si>
  <si>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</si>
  <si>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</si>
  <si>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</si>
  <si>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 xml:space="preserve">2.3.5.5.01   </t>
  </si>
  <si>
    <t xml:space="preserve">Plástico          </t>
  </si>
  <si>
    <t>2.3.6</t>
  </si>
  <si>
    <t>PRODUCTOS DE MINERALES, METÁLICOS Y NO METÁLICOS</t>
  </si>
  <si>
    <t>2.3.6.1.04</t>
  </si>
  <si>
    <t>Productos de yeso</t>
  </si>
  <si>
    <t xml:space="preserve">2.3.6.2.02      </t>
  </si>
  <si>
    <t xml:space="preserve">Productos de loza </t>
  </si>
  <si>
    <t>2.3.6.3.04</t>
  </si>
  <si>
    <t>Herramientas menores</t>
  </si>
  <si>
    <t xml:space="preserve">2.3.6.3.06  </t>
  </si>
  <si>
    <t xml:space="preserve">Productos metálicos  </t>
  </si>
  <si>
    <t>2.3.6.4.06</t>
  </si>
  <si>
    <t>Productos abrasivos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</si>
  <si>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</si>
  <si>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</si>
  <si>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</si>
  <si>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</si>
  <si>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</si>
  <si>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</si>
  <si>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</si>
  <si>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</si>
  <si>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</si>
  <si>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</si>
  <si>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</si>
  <si>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</si>
  <si>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</si>
  <si>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</si>
  <si>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</si>
  <si>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</si>
  <si>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</t>
  </si>
  <si>
    <t>2.3.8 - GASTOS QUE SE ASIGNARÁN DURANTE EL EJERCICIO (ART. 32 Y 33 LEY 423-06)</t>
  </si>
  <si>
    <t>2.3.9</t>
  </si>
  <si>
    <t>PRODUCTOS Y ÚTILES VARIOS</t>
  </si>
  <si>
    <t>2.3.9.1.01</t>
  </si>
  <si>
    <t>Útiles y materiales de limpieza e higiene</t>
  </si>
  <si>
    <t>2.3.9.1.02</t>
  </si>
  <si>
    <t>Materiales de limpieza e higiene personal</t>
  </si>
  <si>
    <t>2.3.9.2.01</t>
  </si>
  <si>
    <t>Útiles y materiales de escritorio, oficina e informática</t>
  </si>
  <si>
    <t>2.3.9.3.01</t>
  </si>
  <si>
    <t>Utiles menores médico quirurgicos y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</si>
  <si>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</si>
  <si>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</si>
  <si>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</si>
  <si>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</si>
  <si>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</si>
  <si>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</si>
  <si>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</si>
  <si>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</si>
  <si>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</si>
  <si>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</si>
  <si>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</si>
  <si>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</si>
  <si>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</si>
  <si>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</si>
  <si>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</si>
  <si>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</si>
  <si>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</si>
  <si>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</si>
  <si>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</si>
  <si>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</si>
  <si>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</si>
  <si>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2.4.1.2.02</t>
  </si>
  <si>
    <t>Ayudas y donaciones ocasionales a hogares y personas</t>
  </si>
  <si>
    <t>2.4.2</t>
  </si>
  <si>
    <t>TRANSFERENCIAS CORRIENTES AL 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</si>
  <si>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</si>
  <si>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</si>
  <si>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</si>
  <si>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</si>
  <si>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</si>
  <si>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</si>
  <si>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</si>
  <si>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</si>
  <si>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</si>
  <si>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</si>
  <si>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</si>
  <si>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</si>
  <si>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</si>
  <si>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</si>
  <si>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</si>
  <si>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</si>
  <si>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</si>
  <si>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</si>
  <si>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</si>
  <si>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</si>
  <si>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</si>
  <si>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</si>
  <si>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</si>
  <si>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</si>
  <si>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</si>
  <si>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</si>
  <si>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</si>
  <si>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</si>
  <si>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</si>
  <si>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</si>
  <si>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</si>
  <si>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</si>
  <si>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</si>
  <si>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</si>
  <si>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</si>
  <si>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</si>
  <si>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</si>
  <si>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</si>
  <si>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</si>
  <si>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</si>
  <si>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</si>
  <si>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</si>
  <si>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2.6.3</t>
  </si>
  <si>
    <t>EQUIPO E INSTRUMENTAL, CIENTÍFICO Y LABORATORIO</t>
  </si>
  <si>
    <t>2.6.3.1.01</t>
  </si>
  <si>
    <t>Equipo médico y de laboratorio</t>
  </si>
  <si>
    <t>2.6.3.2.01</t>
  </si>
  <si>
    <t>Instrumental médico y de laboratorio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</si>
  <si>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</si>
  <si>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</si>
  <si>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</si>
  <si>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</si>
  <si>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</si>
  <si>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</si>
  <si>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2.6.5.2.01</t>
  </si>
  <si>
    <t>Maquinaria y equipo industrial</t>
  </si>
  <si>
    <t>2.6.5.2.02</t>
  </si>
  <si>
    <t>Maquinaria y equipos para el tratamiento y suministro de agua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</si>
  <si>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</si>
  <si>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</si>
  <si>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</si>
  <si>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</si>
  <si>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</si>
  <si>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</si>
  <si>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</si>
  <si>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</si>
  <si>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</si>
  <si>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</si>
  <si>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</si>
  <si>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</si>
  <si>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</t>
  </si>
  <si>
    <t>EQUIPOS DE DEFENSA Y SEGURIDAD</t>
  </si>
  <si>
    <t>2.6.6.2.01</t>
  </si>
  <si>
    <t>Equipos de seguridad</t>
  </si>
  <si>
    <t>2.6.7</t>
  </si>
  <si>
    <t>ACTIVOS BIÓLOGICOS CULTIVABLES</t>
  </si>
  <si>
    <t>2.6.8</t>
  </si>
  <si>
    <t>BIENES INTANGIBLES</t>
  </si>
  <si>
    <t>2.6.8.3.01</t>
  </si>
  <si>
    <t>Programas de informática</t>
  </si>
  <si>
    <t>2.6.9</t>
  </si>
  <si>
    <t>EDIFICIOS, ESTRUCTURAS, TIERRAS, TERRENOS Y OBJETOS DE VALOR</t>
  </si>
  <si>
    <t>OBRAS</t>
  </si>
  <si>
    <t>2.7.1</t>
  </si>
  <si>
    <t>OBRAS EN EDIFICACIONES</t>
  </si>
  <si>
    <t>2.7.1.2.01</t>
  </si>
  <si>
    <t>Obras para edificación no residencial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</si>
  <si>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</si>
  <si>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</si>
  <si>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</si>
  <si>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</si>
  <si>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</si>
  <si>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</si>
  <si>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</si>
  <si>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</si>
  <si>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</si>
  <si>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</si>
  <si>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</si>
  <si>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</si>
  <si>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</si>
  <si>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</si>
  <si>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</si>
  <si>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PUBLICA EXTERNA</t>
  </si>
  <si>
    <t>2.9.4</t>
  </si>
  <si>
    <t>COMISIONES Y OTROS GASTOS BANCARIOS DE LA DEUDA PÚBLICA</t>
  </si>
  <si>
    <t>APLICACIONES FINANCIERAS</t>
  </si>
  <si>
    <t>INCREMENTO DE ACTIVOS FINANCIEROS</t>
  </si>
  <si>
    <t xml:space="preserve">4.1.1 </t>
  </si>
  <si>
    <t>INCREMENTO DE ACTIVOS FINANCIEROS CORRIENTES</t>
  </si>
  <si>
    <t>4.1.2</t>
  </si>
  <si>
    <t>INCREMENTO DE ACTIVOS FINANCIEROS NO CORRIENTES</t>
  </si>
  <si>
    <t>DISMINUCIÓN DE PASIVOS</t>
  </si>
  <si>
    <t xml:space="preserve">4.2.1 </t>
  </si>
  <si>
    <t>DISMINUCIÓN DE PASIVOS CORRIENTES</t>
  </si>
  <si>
    <t xml:space="preserve">4.2.2 </t>
  </si>
  <si>
    <t>DISMINUCIÓN DE PASIVOS NO CORRIENTES</t>
  </si>
  <si>
    <t>DISMINUCIÓN DE FONDOS DE TERCEROS</t>
  </si>
  <si>
    <t xml:space="preserve">4.3.5 </t>
  </si>
  <si>
    <t>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</si>
  <si>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</si>
  <si>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</si>
  <si>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</si>
  <si>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</si>
  <si>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</si>
  <si>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</si>
  <si>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</si>
  <si>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</si>
  <si>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</si>
  <si>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</si>
  <si>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Lic. Mirian R. Jaime</t>
  </si>
  <si>
    <t>Lic. Felipe Paulino Frias</t>
  </si>
  <si>
    <t>Enc. Div. Contabilidad</t>
  </si>
  <si>
    <t>Enc. Dpto. Financiero</t>
  </si>
  <si>
    <t>2.2.3.1.01</t>
  </si>
  <si>
    <t>Viáticos dentro del país</t>
  </si>
  <si>
    <t>2.2.5.8.01</t>
  </si>
  <si>
    <t>Otros alquileres y arrendamientos por derechos de usos</t>
  </si>
  <si>
    <t>2.2.9.1.01</t>
  </si>
  <si>
    <t>Otras contrataciones de servicios</t>
  </si>
  <si>
    <t>2.3.7.2.01</t>
  </si>
  <si>
    <t>Productos explosivos y pirotecnia</t>
  </si>
  <si>
    <t>2.3.9.2.02</t>
  </si>
  <si>
    <t>Útiles y materiales escolares y de enseñanzas</t>
  </si>
  <si>
    <t>2.3.9.4.01</t>
  </si>
  <si>
    <t>Útiles destinados a actividades deportivas, culturales y recreativas</t>
  </si>
  <si>
    <t xml:space="preserve">                                                                                                                 </t>
  </si>
  <si>
    <t>2.2.7.1.02</t>
  </si>
  <si>
    <t>Mantenimientos y reparaciones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</si>
</sst>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5" fillId="0" borderId="0" xfId="1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 wrapText="1"/>
    </xf>
    <xf numFmtId="43" fontId="3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3" fontId="4" fillId="0" borderId="6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4" fillId="0" borderId="0" xfId="0" applyNumberFormat="1" applyFont="1" applyAlignment="1">
      <alignment horizontal="left" vertical="top"/>
    </xf>
    <xf numFmtId="43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3" fontId="3" fillId="0" borderId="7" xfId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43" fontId="8" fillId="0" borderId="0" xfId="1" applyFont="1" applyFill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top"/>
    </xf>
    <xf numFmtId="43" fontId="6" fillId="0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 shrinkToFit="1"/>
    </xf>
    <xf numFmtId="43" fontId="4" fillId="0" borderId="0" xfId="1" applyFont="1" applyFill="1" applyBorder="1" applyAlignment="1">
      <alignment horizontal="right"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 shrinkToFit="1"/>
    </xf>
    <xf numFmtId="43" fontId="3" fillId="3" borderId="0" xfId="1" applyFont="1" applyFill="1" applyBorder="1" applyAlignment="1">
      <alignment horizontal="right" vertical="center" wrapText="1" shrinkToFit="1"/>
    </xf>
    <xf numFmtId="43" fontId="5" fillId="3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4" fillId="0" borderId="0" xfId="1" applyFont="1" applyFill="1" applyAlignment="1">
      <alignment horizontal="left" vertical="center" wrapText="1"/>
    </xf>
    <xf numFmtId="43" fontId="4" fillId="0" borderId="0" xfId="1" quotePrefix="1" applyFont="1" applyFill="1" applyBorder="1" applyAlignment="1">
      <alignment horizontal="right" vertical="center" wrapText="1" shrinkToFit="1"/>
    </xf>
    <xf numFmtId="43" fontId="8" fillId="0" borderId="0" xfId="1" applyFont="1" applyFill="1" applyBorder="1" applyAlignment="1">
      <alignment horizontal="left" vertical="center" wrapText="1"/>
    </xf>
    <xf numFmtId="43" fontId="8" fillId="0" borderId="0" xfId="0" applyNumberFormat="1" applyFont="1" applyAlignment="1">
      <alignment horizontal="left" vertical="center" wrapText="1"/>
    </xf>
    <xf numFmtId="43" fontId="1" fillId="0" borderId="0" xfId="1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43" fontId="4" fillId="0" borderId="0" xfId="1" applyFont="1" applyFill="1" applyAlignment="1">
      <alignment vertical="center" wrapText="1"/>
    </xf>
    <xf numFmtId="43" fontId="14" fillId="5" borderId="0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D457BC3E-8E59-44E6-AEB8-3C46880AED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28209</xdr:colOff>
      <xdr:row>0</xdr:row>
      <xdr:rowOff>108439</xdr:rowOff>
    </xdr:from>
    <xdr:to>
      <xdr:col>9</xdr:col>
      <xdr:colOff>860388</xdr:colOff>
      <xdr:row>8</xdr:row>
      <xdr:rowOff>85305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0809" y="108439"/>
          <a:ext cx="3213429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254"/>
  <sheetViews>
    <sheetView showGridLines="0" tabSelected="1" view="pageBreakPreview" topLeftCell="A208" zoomScale="60" zoomScaleNormal="100" workbookViewId="0">
      <selection activeCell="E225" sqref="E225"/>
    </sheetView>
  </sheetViews>
  <sheetFormatPr baseColWidth="10" defaultColWidth="9.33203125" defaultRowHeight="15" x14ac:dyDescent="0.2"/>
  <cols>
    <col min="1" max="1" width="13.83203125" style="2" customWidth="1"/>
    <col min="2" max="2" width="36.83203125" style="2" customWidth="1"/>
    <col min="3" max="3" width="22.1640625" style="6" bestFit="1" customWidth="1"/>
    <col min="4" max="4" width="22.1640625" style="7" bestFit="1" customWidth="1"/>
    <col min="5" max="5" width="20.83203125" style="8" bestFit="1" customWidth="1"/>
    <col min="6" max="6" width="27.33203125" style="8" bestFit="1" customWidth="1"/>
    <col min="7" max="13" width="20.83203125" style="8" bestFit="1" customWidth="1"/>
    <col min="14" max="14" width="24.33203125" style="8" customWidth="1"/>
    <col min="15" max="15" width="24.5" style="8" customWidth="1"/>
    <col min="16" max="16" width="30" style="8" customWidth="1"/>
    <col min="17" max="17" width="22.1640625" style="8" bestFit="1" customWidth="1"/>
    <col min="18" max="18" width="31.5" style="1" customWidth="1"/>
    <col min="19" max="19" width="18.5" style="1" customWidth="1"/>
    <col min="20" max="20" width="16.6640625" style="1" bestFit="1" customWidth="1"/>
    <col min="21" max="16384" width="9.33203125" style="1"/>
  </cols>
  <sheetData>
    <row r="5" spans="1:19" x14ac:dyDescent="0.2">
      <c r="R5" s="37">
        <f>F15-1958753458.07</f>
        <v>0</v>
      </c>
    </row>
    <row r="8" spans="1:19" x14ac:dyDescent="0.2">
      <c r="E8" s="8" t="s">
        <v>0</v>
      </c>
      <c r="F8" s="8" t="s">
        <v>0</v>
      </c>
    </row>
    <row r="9" spans="1:19" ht="18.75" x14ac:dyDescent="0.2">
      <c r="A9" s="47" t="s">
        <v>426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9" x14ac:dyDescent="0.2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37"/>
    </row>
    <row r="11" spans="1:19" x14ac:dyDescent="0.2">
      <c r="A11" s="48" t="s">
        <v>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37"/>
    </row>
    <row r="12" spans="1:19" x14ac:dyDescent="0.2">
      <c r="E12" s="8" t="s">
        <v>3</v>
      </c>
      <c r="F12" s="8" t="s">
        <v>3</v>
      </c>
      <c r="Q12" s="52"/>
      <c r="R12" s="37"/>
    </row>
    <row r="13" spans="1:19" x14ac:dyDescent="0.2">
      <c r="B13" s="5"/>
      <c r="G13" s="20"/>
      <c r="R13" s="37"/>
    </row>
    <row r="14" spans="1:19" s="33" customFormat="1" ht="33" customHeight="1" x14ac:dyDescent="0.2">
      <c r="A14" s="49" t="s">
        <v>4</v>
      </c>
      <c r="B14" s="50"/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10" t="s">
        <v>19</v>
      </c>
      <c r="R14" s="43"/>
    </row>
    <row r="15" spans="1:19" s="22" customFormat="1" ht="15" customHeight="1" x14ac:dyDescent="0.2">
      <c r="A15" s="51" t="s">
        <v>20</v>
      </c>
      <c r="B15" s="51"/>
      <c r="C15" s="66">
        <f>+C17+C38+C101+C149+C160+C168+C197+C203+C206</f>
        <v>25525319859</v>
      </c>
      <c r="D15" s="66">
        <f t="shared" ref="D15:P15" si="0">+D17+D38+D101+D149+D160+D168+D197+D203</f>
        <v>27590100565.27</v>
      </c>
      <c r="E15" s="66">
        <f>+E17+E38+E101+E149+E160+E168+E197+E203</f>
        <v>1968315854.3700001</v>
      </c>
      <c r="F15" s="66">
        <f t="shared" si="0"/>
        <v>1958753458.0699999</v>
      </c>
      <c r="G15" s="66">
        <f t="shared" si="0"/>
        <v>1981100128.79</v>
      </c>
      <c r="H15" s="66">
        <f t="shared" si="0"/>
        <v>1966539086.0500002</v>
      </c>
      <c r="I15" s="66">
        <f t="shared" si="0"/>
        <v>2209424160.2600002</v>
      </c>
      <c r="J15" s="66">
        <f t="shared" si="0"/>
        <v>2167072785.6500001</v>
      </c>
      <c r="K15" s="66">
        <f>+K17+K38+K101+K149+K160+K168+K197+K203</f>
        <v>2218313558.1900001</v>
      </c>
      <c r="L15" s="66">
        <f t="shared" si="0"/>
        <v>2164079307.5999999</v>
      </c>
      <c r="M15" s="66">
        <f t="shared" si="0"/>
        <v>2159155015.4400001</v>
      </c>
      <c r="N15" s="66">
        <f t="shared" si="0"/>
        <v>2207270273.9400001</v>
      </c>
      <c r="O15" s="66">
        <f t="shared" si="0"/>
        <v>4150428363.5199995</v>
      </c>
      <c r="P15" s="66">
        <f t="shared" si="0"/>
        <v>2299270065.2000003</v>
      </c>
      <c r="Q15" s="66">
        <f>SUM(E15:P15)</f>
        <v>27449722057.080002</v>
      </c>
      <c r="S15" s="67"/>
    </row>
    <row r="16" spans="1:19" s="18" customFormat="1" x14ac:dyDescent="0.2">
      <c r="A16" s="11">
        <v>2</v>
      </c>
      <c r="B16" s="12" t="s">
        <v>21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 t="s">
        <v>0</v>
      </c>
      <c r="Q16" s="60"/>
      <c r="R16" s="19"/>
    </row>
    <row r="17" spans="1:18" s="18" customFormat="1" ht="30" x14ac:dyDescent="0.2">
      <c r="A17" s="23">
        <v>2.1</v>
      </c>
      <c r="B17" s="24" t="s">
        <v>22</v>
      </c>
      <c r="C17" s="55">
        <f t="shared" ref="C17:H17" si="1">+C18+C26+C33</f>
        <v>204668131</v>
      </c>
      <c r="D17" s="55">
        <f t="shared" si="1"/>
        <v>357498429.31999993</v>
      </c>
      <c r="E17" s="55">
        <f t="shared" si="1"/>
        <v>20998111.779999997</v>
      </c>
      <c r="F17" s="55">
        <f t="shared" si="1"/>
        <v>20835490.789999999</v>
      </c>
      <c r="G17" s="55">
        <f t="shared" si="1"/>
        <v>20844914.899999999</v>
      </c>
      <c r="H17" s="55">
        <f t="shared" si="1"/>
        <v>20974062.759999998</v>
      </c>
      <c r="I17" s="55">
        <f t="shared" ref="I17:O17" si="2">+I18+I26+I33</f>
        <v>35565126.990000002</v>
      </c>
      <c r="J17" s="55">
        <f>+J18+J26+J33</f>
        <v>20419396.43</v>
      </c>
      <c r="K17" s="55">
        <f>+K18+K26+K33</f>
        <v>21695436.57</v>
      </c>
      <c r="L17" s="55">
        <f>+L18+L26+L33</f>
        <v>20720782.77</v>
      </c>
      <c r="M17" s="55">
        <f t="shared" si="2"/>
        <v>20590483.209999997</v>
      </c>
      <c r="N17" s="55">
        <f t="shared" si="2"/>
        <v>37537042.969999999</v>
      </c>
      <c r="O17" s="55">
        <f t="shared" si="2"/>
        <v>39043325.170000002</v>
      </c>
      <c r="P17" s="55">
        <f>+P18+P26+P33</f>
        <v>39007771.370000005</v>
      </c>
      <c r="Q17" s="56">
        <f>SUM(E17:P17)</f>
        <v>318231945.71000004</v>
      </c>
      <c r="R17" s="25"/>
    </row>
    <row r="18" spans="1:18" s="21" customFormat="1" x14ac:dyDescent="0.2">
      <c r="A18" s="4" t="s">
        <v>23</v>
      </c>
      <c r="B18" s="42" t="s">
        <v>24</v>
      </c>
      <c r="C18" s="57">
        <f t="shared" ref="C18:H18" si="3">SUM(C19:C25)</f>
        <v>149816079</v>
      </c>
      <c r="D18" s="57">
        <f>SUM(D19:D25)</f>
        <v>253628862.17999998</v>
      </c>
      <c r="E18" s="57">
        <f t="shared" si="3"/>
        <v>17599860.219999999</v>
      </c>
      <c r="F18" s="57">
        <f t="shared" si="3"/>
        <v>17444261.010000002</v>
      </c>
      <c r="G18" s="57">
        <f t="shared" si="3"/>
        <v>17396283.260000002</v>
      </c>
      <c r="H18" s="57">
        <f t="shared" si="3"/>
        <v>17539551.48</v>
      </c>
      <c r="I18" s="57">
        <f t="shared" ref="I18:M18" si="4">SUM(I19:I25)</f>
        <v>17318567.77</v>
      </c>
      <c r="J18" s="57">
        <f t="shared" si="4"/>
        <v>16996056.470000003</v>
      </c>
      <c r="K18" s="57">
        <f t="shared" si="4"/>
        <v>17650196.98</v>
      </c>
      <c r="L18" s="57">
        <f t="shared" si="4"/>
        <v>17275062.73</v>
      </c>
      <c r="M18" s="57">
        <f t="shared" si="4"/>
        <v>17116818.719999999</v>
      </c>
      <c r="N18" s="57">
        <f>SUM(N19:N25)</f>
        <v>16732644.939999999</v>
      </c>
      <c r="O18" s="57">
        <f>SUM(O19:O25)</f>
        <v>35597375.020000003</v>
      </c>
      <c r="P18" s="57">
        <f>SUM(P19:P25)</f>
        <v>17514963.380000003</v>
      </c>
      <c r="Q18" s="54">
        <f>SUM(E18:P18)</f>
        <v>226181641.98000002</v>
      </c>
      <c r="R18" s="38"/>
    </row>
    <row r="19" spans="1:18" s="21" customFormat="1" x14ac:dyDescent="0.2">
      <c r="A19" s="4" t="s">
        <v>25</v>
      </c>
      <c r="B19" s="42" t="s">
        <v>26</v>
      </c>
      <c r="C19" s="68">
        <v>103400842</v>
      </c>
      <c r="D19" s="57">
        <v>183918159.03999999</v>
      </c>
      <c r="E19" s="57">
        <v>13901280.619999999</v>
      </c>
      <c r="F19" s="57">
        <v>13812787.550000001</v>
      </c>
      <c r="G19" s="54">
        <v>13825387.550000001</v>
      </c>
      <c r="H19" s="69">
        <v>13787137.550000001</v>
      </c>
      <c r="I19" s="70">
        <v>13674418.720000001</v>
      </c>
      <c r="J19" s="54">
        <v>13105176.380000001</v>
      </c>
      <c r="K19" s="69">
        <v>13697318.720000001</v>
      </c>
      <c r="L19" s="69">
        <v>13665352.050000001</v>
      </c>
      <c r="M19" s="71">
        <v>13550818.720000001</v>
      </c>
      <c r="N19" s="54">
        <v>13088284.99</v>
      </c>
      <c r="O19" s="54">
        <v>13522661.85</v>
      </c>
      <c r="P19" s="54">
        <v>13583351.85</v>
      </c>
      <c r="Q19" s="54">
        <f t="shared" ref="Q19:Q37" si="5">SUM(E19:P19)</f>
        <v>163213976.54999998</v>
      </c>
      <c r="R19" s="39"/>
    </row>
    <row r="20" spans="1:18" s="21" customFormat="1" ht="30" x14ac:dyDescent="0.2">
      <c r="A20" s="4" t="s">
        <v>27</v>
      </c>
      <c r="B20" s="42" t="s">
        <v>28</v>
      </c>
      <c r="C20" s="68">
        <v>1062000</v>
      </c>
      <c r="D20" s="57">
        <v>1062000</v>
      </c>
      <c r="E20" s="54"/>
      <c r="F20" s="54"/>
      <c r="G20" s="54"/>
      <c r="H20" s="69"/>
      <c r="I20" s="69"/>
      <c r="J20" s="54"/>
      <c r="K20" s="69"/>
      <c r="L20" s="69"/>
      <c r="M20" s="71"/>
      <c r="N20" s="54"/>
      <c r="O20" s="54">
        <v>75000</v>
      </c>
      <c r="P20" s="54">
        <v>135000</v>
      </c>
      <c r="Q20" s="54">
        <f t="shared" si="5"/>
        <v>210000</v>
      </c>
      <c r="R20" s="39"/>
    </row>
    <row r="21" spans="1:18" s="21" customFormat="1" x14ac:dyDescent="0.2">
      <c r="A21" s="4" t="s">
        <v>29</v>
      </c>
      <c r="B21" s="4" t="s">
        <v>30</v>
      </c>
      <c r="C21" s="68">
        <v>32472000</v>
      </c>
      <c r="D21" s="57">
        <v>43908000</v>
      </c>
      <c r="E21" s="54">
        <v>3396000</v>
      </c>
      <c r="F21" s="54">
        <v>3303000</v>
      </c>
      <c r="G21" s="54">
        <v>3355000</v>
      </c>
      <c r="H21" s="54">
        <v>3355000</v>
      </c>
      <c r="I21" s="69">
        <v>3415000</v>
      </c>
      <c r="J21" s="54">
        <v>3415000</v>
      </c>
      <c r="K21" s="71">
        <v>3465000</v>
      </c>
      <c r="L21" s="69">
        <v>3465000</v>
      </c>
      <c r="M21" s="71">
        <v>3465000</v>
      </c>
      <c r="N21" s="54">
        <v>3483000</v>
      </c>
      <c r="O21" s="54">
        <v>3540000</v>
      </c>
      <c r="P21" s="54">
        <v>3600000</v>
      </c>
      <c r="Q21" s="54">
        <f t="shared" si="5"/>
        <v>41257000</v>
      </c>
    </row>
    <row r="22" spans="1:18" s="21" customFormat="1" x14ac:dyDescent="0.2">
      <c r="A22" s="4" t="s">
        <v>31</v>
      </c>
      <c r="B22" s="4" t="s">
        <v>32</v>
      </c>
      <c r="C22" s="68"/>
      <c r="D22" s="57">
        <v>1629933.32</v>
      </c>
      <c r="E22" s="54"/>
      <c r="F22" s="54">
        <v>60000</v>
      </c>
      <c r="G22" s="54">
        <v>110000</v>
      </c>
      <c r="H22" s="54">
        <v>110000</v>
      </c>
      <c r="I22" s="69">
        <v>198000</v>
      </c>
      <c r="J22" s="54">
        <v>41000</v>
      </c>
      <c r="K22" s="71">
        <v>235000</v>
      </c>
      <c r="L22" s="69">
        <v>110866.66</v>
      </c>
      <c r="M22" s="71">
        <v>101000</v>
      </c>
      <c r="N22" s="54">
        <v>101000</v>
      </c>
      <c r="O22" s="54">
        <v>101000</v>
      </c>
      <c r="P22" s="54">
        <v>101000</v>
      </c>
      <c r="Q22" s="54">
        <f t="shared" si="5"/>
        <v>1268866.6600000001</v>
      </c>
    </row>
    <row r="23" spans="1:18" s="21" customFormat="1" x14ac:dyDescent="0.2">
      <c r="A23" s="4" t="s">
        <v>33</v>
      </c>
      <c r="B23" s="4" t="s">
        <v>34</v>
      </c>
      <c r="C23" s="68">
        <v>11381237</v>
      </c>
      <c r="D23" s="57">
        <v>20110769.82</v>
      </c>
      <c r="E23" s="54"/>
      <c r="F23" s="54"/>
      <c r="G23" s="54"/>
      <c r="H23" s="54"/>
      <c r="I23" s="54"/>
      <c r="J23" s="54"/>
      <c r="K23" s="54"/>
      <c r="L23" s="54"/>
      <c r="M23" s="54">
        <v>0</v>
      </c>
      <c r="N23" s="54"/>
      <c r="O23" s="54">
        <v>17928811.460000001</v>
      </c>
      <c r="P23" s="54"/>
      <c r="Q23" s="54">
        <f t="shared" si="5"/>
        <v>17928811.460000001</v>
      </c>
      <c r="R23" s="38"/>
    </row>
    <row r="24" spans="1:18" s="21" customFormat="1" ht="30" x14ac:dyDescent="0.2">
      <c r="A24" s="4" t="s">
        <v>35</v>
      </c>
      <c r="B24" s="4" t="s">
        <v>36</v>
      </c>
      <c r="C24" s="68">
        <v>750000</v>
      </c>
      <c r="D24" s="68">
        <v>1500000</v>
      </c>
      <c r="E24" s="54">
        <v>70000</v>
      </c>
      <c r="F24" s="54">
        <v>46000</v>
      </c>
      <c r="G24" s="54"/>
      <c r="H24" s="54">
        <v>78000</v>
      </c>
      <c r="I24" s="54"/>
      <c r="J24" s="54">
        <v>112750</v>
      </c>
      <c r="K24" s="54">
        <v>239588</v>
      </c>
      <c r="L24" s="71">
        <v>20000</v>
      </c>
      <c r="M24" s="54">
        <v>0</v>
      </c>
      <c r="N24" s="54"/>
      <c r="O24" s="54">
        <v>291000</v>
      </c>
      <c r="P24" s="54"/>
      <c r="Q24" s="54">
        <f t="shared" si="5"/>
        <v>857338</v>
      </c>
    </row>
    <row r="25" spans="1:18" s="21" customFormat="1" ht="30" x14ac:dyDescent="0.2">
      <c r="A25" s="4" t="s">
        <v>37</v>
      </c>
      <c r="B25" s="4" t="s">
        <v>38</v>
      </c>
      <c r="C25" s="68">
        <v>750000</v>
      </c>
      <c r="D25" s="68">
        <v>1500000</v>
      </c>
      <c r="E25" s="54">
        <v>232579.6</v>
      </c>
      <c r="F25" s="54">
        <v>222473.46</v>
      </c>
      <c r="G25" s="54">
        <v>105895.71</v>
      </c>
      <c r="H25" s="69">
        <v>209413.93</v>
      </c>
      <c r="I25" s="54">
        <v>31149.05</v>
      </c>
      <c r="J25" s="54">
        <v>322130.09000000003</v>
      </c>
      <c r="K25" s="71">
        <v>13290.26</v>
      </c>
      <c r="L25" s="71">
        <v>13844.02</v>
      </c>
      <c r="M25" s="54">
        <v>0</v>
      </c>
      <c r="N25" s="54">
        <v>60359.95</v>
      </c>
      <c r="O25" s="54">
        <v>138901.71</v>
      </c>
      <c r="P25" s="54">
        <v>95611.53</v>
      </c>
      <c r="Q25" s="54">
        <f t="shared" si="5"/>
        <v>1445649.31</v>
      </c>
    </row>
    <row r="26" spans="1:18" s="21" customFormat="1" x14ac:dyDescent="0.2">
      <c r="A26" s="4" t="s">
        <v>39</v>
      </c>
      <c r="B26" s="4" t="s">
        <v>40</v>
      </c>
      <c r="C26" s="53">
        <f>SUM(C28:C32)</f>
        <v>33756711</v>
      </c>
      <c r="D26" s="57">
        <f t="shared" ref="D26:J26" si="6">SUM(D27:D32)</f>
        <v>68371763.860000014</v>
      </c>
      <c r="E26" s="53">
        <f t="shared" si="6"/>
        <v>759756.4</v>
      </c>
      <c r="F26" s="53">
        <f t="shared" si="6"/>
        <v>771756.4</v>
      </c>
      <c r="G26" s="53">
        <f t="shared" si="6"/>
        <v>811756.4</v>
      </c>
      <c r="H26" s="53">
        <f t="shared" si="6"/>
        <v>796756.4</v>
      </c>
      <c r="I26" s="53">
        <f t="shared" si="6"/>
        <v>15605488.23</v>
      </c>
      <c r="J26" s="53">
        <f t="shared" si="6"/>
        <v>796756.4</v>
      </c>
      <c r="K26" s="53">
        <f>SUM(K27:K32)</f>
        <v>1387378.6</v>
      </c>
      <c r="L26" s="53">
        <f>SUM(L27:L32)</f>
        <v>811256.4</v>
      </c>
      <c r="M26" s="53">
        <f>SUM(M27:M32)</f>
        <v>858006.4</v>
      </c>
      <c r="N26" s="53">
        <f>SUM(N27:N32)</f>
        <v>18183179.559999999</v>
      </c>
      <c r="O26" s="53">
        <f>SUM(O27:O32)</f>
        <v>811756.4</v>
      </c>
      <c r="P26" s="53">
        <v>18830806.050000001</v>
      </c>
      <c r="Q26" s="54">
        <f t="shared" si="5"/>
        <v>60424653.640000001</v>
      </c>
    </row>
    <row r="27" spans="1:18" s="21" customFormat="1" ht="30" x14ac:dyDescent="0.2">
      <c r="A27" s="4" t="s">
        <v>41</v>
      </c>
      <c r="B27" s="4" t="s">
        <v>42</v>
      </c>
      <c r="C27" s="53"/>
      <c r="D27" s="57">
        <v>9765076.8000000007</v>
      </c>
      <c r="E27" s="53">
        <v>759756.4</v>
      </c>
      <c r="F27" s="53">
        <v>771756.4</v>
      </c>
      <c r="G27" s="53">
        <v>811756.4</v>
      </c>
      <c r="H27" s="53">
        <v>796756.4</v>
      </c>
      <c r="I27" s="70">
        <v>796756.4</v>
      </c>
      <c r="J27" s="53">
        <v>796756.4</v>
      </c>
      <c r="K27" s="53">
        <v>796756.4</v>
      </c>
      <c r="L27" s="53">
        <v>811256.4</v>
      </c>
      <c r="M27" s="53">
        <v>811756.4</v>
      </c>
      <c r="N27" s="53">
        <v>811756.4</v>
      </c>
      <c r="O27" s="53">
        <v>811756.4</v>
      </c>
      <c r="P27" s="53">
        <v>811756.4</v>
      </c>
      <c r="Q27" s="54">
        <f t="shared" si="5"/>
        <v>9588576.8000000026</v>
      </c>
    </row>
    <row r="28" spans="1:18" s="21" customFormat="1" ht="30" x14ac:dyDescent="0.2">
      <c r="A28" s="4" t="s">
        <v>43</v>
      </c>
      <c r="B28" s="4" t="s">
        <v>44</v>
      </c>
      <c r="C28" s="68">
        <v>10994237</v>
      </c>
      <c r="D28" s="57">
        <v>18385147.420000002</v>
      </c>
      <c r="E28" s="54"/>
      <c r="F28" s="54"/>
      <c r="G28" s="54"/>
      <c r="H28" s="69"/>
      <c r="I28" s="70">
        <v>14808731.83</v>
      </c>
      <c r="J28" s="59"/>
      <c r="K28" s="54">
        <v>590622.19999999995</v>
      </c>
      <c r="L28" s="59"/>
      <c r="M28" s="59"/>
      <c r="N28" s="54"/>
      <c r="O28" s="59"/>
      <c r="P28" s="59"/>
      <c r="Q28" s="54">
        <f t="shared" si="5"/>
        <v>15399354.029999999</v>
      </c>
    </row>
    <row r="29" spans="1:18" s="21" customFormat="1" ht="30" x14ac:dyDescent="0.2">
      <c r="A29" s="4" t="s">
        <v>45</v>
      </c>
      <c r="B29" s="4" t="s">
        <v>46</v>
      </c>
      <c r="C29" s="68">
        <v>11381237</v>
      </c>
      <c r="D29" s="57">
        <v>20110769.82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46250</v>
      </c>
      <c r="N29" s="54">
        <v>17371423.16</v>
      </c>
      <c r="O29" s="54"/>
      <c r="P29" s="54">
        <v>453309.2</v>
      </c>
      <c r="Q29" s="54">
        <f t="shared" si="5"/>
        <v>17870982.359999999</v>
      </c>
    </row>
    <row r="30" spans="1:18" s="21" customFormat="1" ht="30" x14ac:dyDescent="0.2">
      <c r="A30" s="4" t="s">
        <v>47</v>
      </c>
      <c r="B30" s="4" t="s">
        <v>48</v>
      </c>
      <c r="C30" s="68">
        <v>11381237</v>
      </c>
      <c r="D30" s="57">
        <v>20110769.82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/>
      <c r="N30" s="54"/>
      <c r="O30" s="54"/>
      <c r="P30" s="54">
        <v>17565740.449999999</v>
      </c>
      <c r="Q30" s="54">
        <f t="shared" si="5"/>
        <v>17565740.449999999</v>
      </c>
    </row>
    <row r="31" spans="1:18" s="21" customFormat="1" ht="30" x14ac:dyDescent="0.2">
      <c r="A31" s="4" t="s">
        <v>49</v>
      </c>
      <c r="B31" s="4" t="s">
        <v>50</v>
      </c>
      <c r="C31" s="53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4">
        <f t="shared" si="5"/>
        <v>0</v>
      </c>
    </row>
    <row r="32" spans="1:18" s="21" customFormat="1" ht="30" x14ac:dyDescent="0.2">
      <c r="A32" s="4" t="s">
        <v>51</v>
      </c>
      <c r="B32" s="4" t="s">
        <v>52</v>
      </c>
      <c r="C32" s="53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4">
        <f t="shared" si="5"/>
        <v>0</v>
      </c>
    </row>
    <row r="33" spans="1:20" s="21" customFormat="1" ht="30" x14ac:dyDescent="0.2">
      <c r="A33" s="4" t="s">
        <v>53</v>
      </c>
      <c r="B33" s="4" t="s">
        <v>54</v>
      </c>
      <c r="C33" s="53">
        <f>SUM(C34:C37)</f>
        <v>21095341</v>
      </c>
      <c r="D33" s="57">
        <f>SUM(D34:D37)</f>
        <v>35497803.280000001</v>
      </c>
      <c r="E33" s="53">
        <f>SUM(E34:E37)</f>
        <v>2638495.16</v>
      </c>
      <c r="F33" s="53">
        <f>SUM(F34:F37)</f>
        <v>2619473.38</v>
      </c>
      <c r="G33" s="53">
        <f>SUM(G34:G37)</f>
        <v>2636875.2399999998</v>
      </c>
      <c r="H33" s="53">
        <f t="shared" ref="H33:P33" si="7">SUM(H34:H37)</f>
        <v>2637754.88</v>
      </c>
      <c r="I33" s="53">
        <f t="shared" si="7"/>
        <v>2641070.9900000002</v>
      </c>
      <c r="J33" s="53">
        <f t="shared" si="7"/>
        <v>2626583.56</v>
      </c>
      <c r="K33" s="53">
        <f>SUM(K34:K37)</f>
        <v>2657860.9900000002</v>
      </c>
      <c r="L33" s="53">
        <f>SUM(L34:L37)</f>
        <v>2634463.6399999997</v>
      </c>
      <c r="M33" s="53">
        <f t="shared" si="7"/>
        <v>2615658.09</v>
      </c>
      <c r="N33" s="53">
        <f>N34+N35+N36</f>
        <v>2621218.4699999997</v>
      </c>
      <c r="O33" s="53">
        <f>SUM(O34:O37)</f>
        <v>2634193.75</v>
      </c>
      <c r="P33" s="53">
        <f t="shared" si="7"/>
        <v>2662001.9399999995</v>
      </c>
      <c r="Q33" s="54">
        <f t="shared" si="5"/>
        <v>31625650.090000004</v>
      </c>
      <c r="S33" s="38"/>
    </row>
    <row r="34" spans="1:20" s="21" customFormat="1" x14ac:dyDescent="0.2">
      <c r="A34" s="4" t="s">
        <v>55</v>
      </c>
      <c r="B34" s="4" t="s">
        <v>56</v>
      </c>
      <c r="C34" s="68">
        <v>9708680</v>
      </c>
      <c r="D34" s="57">
        <v>16343732.48</v>
      </c>
      <c r="E34" s="54">
        <v>1220102.3700000001</v>
      </c>
      <c r="F34" s="54">
        <v>1211488.51</v>
      </c>
      <c r="G34" s="54">
        <v>1219613.6499999999</v>
      </c>
      <c r="H34" s="69">
        <v>1218548.23</v>
      </c>
      <c r="I34" s="70">
        <v>1221049.67</v>
      </c>
      <c r="J34" s="54">
        <v>1213969.1200000001</v>
      </c>
      <c r="K34" s="71">
        <v>1228841.58</v>
      </c>
      <c r="L34" s="72">
        <v>1217774.0900000001</v>
      </c>
      <c r="M34" s="54">
        <v>1208954.1299999999</v>
      </c>
      <c r="N34" s="54">
        <v>1211615.24</v>
      </c>
      <c r="O34" s="54">
        <v>1217592.8</v>
      </c>
      <c r="P34" s="54">
        <v>1230403.72</v>
      </c>
      <c r="Q34" s="54">
        <f t="shared" si="5"/>
        <v>14619953.109999999</v>
      </c>
    </row>
    <row r="35" spans="1:20" s="21" customFormat="1" ht="30" x14ac:dyDescent="0.2">
      <c r="A35" s="4" t="s">
        <v>57</v>
      </c>
      <c r="B35" s="4" t="s">
        <v>58</v>
      </c>
      <c r="C35" s="68">
        <v>9722374</v>
      </c>
      <c r="D35" s="57">
        <v>16366784.800000001</v>
      </c>
      <c r="E35" s="54">
        <v>1228106.8999999999</v>
      </c>
      <c r="F35" s="54">
        <v>1219480.8899999999</v>
      </c>
      <c r="G35" s="54">
        <v>1227617.49</v>
      </c>
      <c r="H35" s="69">
        <v>1224901.74</v>
      </c>
      <c r="I35" s="70">
        <v>1227406.7</v>
      </c>
      <c r="J35" s="54">
        <v>1220316.17</v>
      </c>
      <c r="K35" s="71">
        <v>1235209.6000000001</v>
      </c>
      <c r="L35" s="54">
        <v>1224126.5</v>
      </c>
      <c r="M35" s="54">
        <v>1215294.1000000001</v>
      </c>
      <c r="N35" s="54">
        <v>1217958.97</v>
      </c>
      <c r="O35" s="54">
        <v>1223944.97</v>
      </c>
      <c r="P35" s="54">
        <v>1236773.96</v>
      </c>
      <c r="Q35" s="54">
        <f t="shared" si="5"/>
        <v>14701137.990000002</v>
      </c>
      <c r="S35" s="38"/>
    </row>
    <row r="36" spans="1:20" s="21" customFormat="1" ht="30" x14ac:dyDescent="0.2">
      <c r="A36" s="4" t="s">
        <v>59</v>
      </c>
      <c r="B36" s="4" t="s">
        <v>60</v>
      </c>
      <c r="C36" s="68">
        <v>1643218</v>
      </c>
      <c r="D36" s="57">
        <v>2766217</v>
      </c>
      <c r="E36" s="54">
        <v>188530.18</v>
      </c>
      <c r="F36" s="54">
        <v>186748.27</v>
      </c>
      <c r="G36" s="54">
        <v>187888.39</v>
      </c>
      <c r="H36" s="69">
        <v>192549.2</v>
      </c>
      <c r="I36" s="70">
        <v>192614.62</v>
      </c>
      <c r="J36" s="54">
        <v>192298.27</v>
      </c>
      <c r="K36" s="71">
        <v>193809.81</v>
      </c>
      <c r="L36" s="54">
        <v>192563.05</v>
      </c>
      <c r="M36" s="54">
        <v>191409.86</v>
      </c>
      <c r="N36" s="54">
        <v>191644.26</v>
      </c>
      <c r="O36" s="54">
        <v>192655.98</v>
      </c>
      <c r="P36" s="54">
        <v>194824.26</v>
      </c>
      <c r="Q36" s="54">
        <f t="shared" si="5"/>
        <v>2297536.1500000004</v>
      </c>
      <c r="R36" s="38"/>
    </row>
    <row r="37" spans="1:20" s="21" customFormat="1" ht="30" x14ac:dyDescent="0.2">
      <c r="A37" s="4" t="s">
        <v>61</v>
      </c>
      <c r="B37" s="4" t="s">
        <v>62</v>
      </c>
      <c r="C37" s="68">
        <v>21069</v>
      </c>
      <c r="D37" s="68">
        <v>21069</v>
      </c>
      <c r="E37" s="54">
        <v>1755.71</v>
      </c>
      <c r="F37" s="54">
        <v>1755.71</v>
      </c>
      <c r="G37" s="54">
        <v>1755.71</v>
      </c>
      <c r="H37" s="69">
        <v>1755.71</v>
      </c>
      <c r="I37" s="72"/>
      <c r="J37" s="54"/>
      <c r="K37" s="71"/>
      <c r="L37" s="54"/>
      <c r="M37" s="54"/>
      <c r="N37" s="54"/>
      <c r="O37" s="54"/>
      <c r="P37" s="54"/>
      <c r="Q37" s="54">
        <f t="shared" si="5"/>
        <v>7022.84</v>
      </c>
      <c r="S37" s="38"/>
    </row>
    <row r="38" spans="1:20" s="18" customFormat="1" x14ac:dyDescent="0.2">
      <c r="A38" s="26">
        <v>2.2000000000000002</v>
      </c>
      <c r="B38" s="27" t="s">
        <v>63</v>
      </c>
      <c r="C38" s="58">
        <f>+C39+C65</f>
        <v>837964940</v>
      </c>
      <c r="D38" s="58">
        <f>D39+D46+D51+E98+D53+D57+D65+D70+D82+D97</f>
        <v>1086311468.5799999</v>
      </c>
      <c r="E38" s="58">
        <f>+E39+E65+E57+E82</f>
        <v>51100956.169999994</v>
      </c>
      <c r="F38" s="58">
        <f>+F39+F65+F57+F82</f>
        <v>41339606.25</v>
      </c>
      <c r="G38" s="58">
        <f>+G39+G65+G82+G57</f>
        <v>68391261.730000004</v>
      </c>
      <c r="H38" s="58">
        <f>+H39+H65+H82+H97+H46+H70</f>
        <v>50179993.18</v>
      </c>
      <c r="I38" s="58">
        <f>+I39+I65+I82+I97+I46+I70+I57+I53+I99+I100</f>
        <v>103600197.09999999</v>
      </c>
      <c r="J38" s="58">
        <f>+J39+J65+J82+J97+J46+J70+J57+Q5+J53</f>
        <v>76080220.549999997</v>
      </c>
      <c r="K38" s="58">
        <f>+K39+K65+K82+K97+K46+K70+K57</f>
        <v>132876980.19</v>
      </c>
      <c r="L38" s="58">
        <f>+L39+L65+L82+L97+L46+L70+L57+L53</f>
        <v>78368855.75</v>
      </c>
      <c r="M38" s="58">
        <f>+M39+M65+M82+M97+M46+M70+M57+M53+M63+M68+M71+M76</f>
        <v>73792457.589999989</v>
      </c>
      <c r="N38" s="58">
        <f>+N39+N65+N82+N97+N46+N70+N57+N53+N63</f>
        <v>106436560.26000001</v>
      </c>
      <c r="O38" s="58">
        <f>+O39+O65+O82+O97+O46+O70+O57+O53+O63+O48</f>
        <v>68896579.099999994</v>
      </c>
      <c r="P38" s="58">
        <f>+P39+P65+P82+P97+P46+P70+P57+P53+P63+P64</f>
        <v>187258611.92000002</v>
      </c>
      <c r="Q38" s="56">
        <f>SUM(E38:P38)</f>
        <v>1038322279.79</v>
      </c>
      <c r="R38" s="19"/>
    </row>
    <row r="39" spans="1:20" s="21" customFormat="1" x14ac:dyDescent="0.2">
      <c r="A39" s="4" t="s">
        <v>64</v>
      </c>
      <c r="B39" s="4" t="s">
        <v>65</v>
      </c>
      <c r="C39" s="53">
        <f>SUM(C40:C53)</f>
        <v>9182374</v>
      </c>
      <c r="D39" s="53">
        <f>SUM(D40:D45)</f>
        <v>10518374</v>
      </c>
      <c r="E39" s="53">
        <f t="shared" ref="E39:H39" si="8">SUM(E40:E45)</f>
        <v>695922.19</v>
      </c>
      <c r="F39" s="53">
        <f t="shared" si="8"/>
        <v>596254.03</v>
      </c>
      <c r="G39" s="53">
        <f t="shared" si="8"/>
        <v>778642.32</v>
      </c>
      <c r="H39" s="53">
        <f t="shared" si="8"/>
        <v>578359.64</v>
      </c>
      <c r="I39" s="53">
        <f t="shared" ref="I39:N39" si="9">SUM(I40:I45)</f>
        <v>590608.66</v>
      </c>
      <c r="J39" s="53">
        <f t="shared" si="9"/>
        <v>594110.35</v>
      </c>
      <c r="K39" s="53">
        <f t="shared" si="9"/>
        <v>602595.81000000006</v>
      </c>
      <c r="L39" s="53">
        <f>SUM(L40:L45)</f>
        <v>1496418.17</v>
      </c>
      <c r="M39" s="53">
        <f t="shared" si="9"/>
        <v>675172.39</v>
      </c>
      <c r="N39" s="53">
        <f t="shared" si="9"/>
        <v>873256.8</v>
      </c>
      <c r="O39" s="53">
        <f t="shared" ref="O39" si="10">SUM(O40:O45)</f>
        <v>754238.46</v>
      </c>
      <c r="P39" s="53">
        <f>SUM(P40:P45)</f>
        <v>909632.71</v>
      </c>
      <c r="Q39" s="54">
        <f>SUM(E39:P39)</f>
        <v>9145211.5299999993</v>
      </c>
      <c r="R39" s="39"/>
      <c r="S39" s="39"/>
    </row>
    <row r="40" spans="1:20" s="21" customFormat="1" ht="30" x14ac:dyDescent="0.2">
      <c r="A40" s="4" t="s">
        <v>66</v>
      </c>
      <c r="B40" s="4" t="s">
        <v>67</v>
      </c>
      <c r="C40" s="73">
        <v>5305</v>
      </c>
      <c r="D40" s="73">
        <v>5305</v>
      </c>
      <c r="E40" s="54"/>
      <c r="F40" s="54"/>
      <c r="G40" s="54"/>
      <c r="H40" s="54"/>
      <c r="I40" s="74"/>
      <c r="J40" s="54"/>
      <c r="K40" s="54"/>
      <c r="L40" s="54"/>
      <c r="N40" s="54"/>
      <c r="O40" s="54"/>
      <c r="P40" s="59"/>
      <c r="Q40" s="54">
        <f t="shared" ref="Q40:Q100" si="11">SUM(E40:P40)</f>
        <v>0</v>
      </c>
      <c r="R40" s="38"/>
    </row>
    <row r="41" spans="1:20" s="21" customFormat="1" x14ac:dyDescent="0.2">
      <c r="A41" s="4" t="s">
        <v>68</v>
      </c>
      <c r="B41" s="4" t="s">
        <v>69</v>
      </c>
      <c r="C41" s="73">
        <v>1782500</v>
      </c>
      <c r="D41" s="73">
        <v>1782500</v>
      </c>
      <c r="E41" s="54">
        <v>136170.09</v>
      </c>
      <c r="F41" s="54">
        <v>121724.08</v>
      </c>
      <c r="G41" s="54">
        <v>107240.62</v>
      </c>
      <c r="H41" s="69">
        <v>109169.02</v>
      </c>
      <c r="I41" s="70">
        <v>110270.19</v>
      </c>
      <c r="J41" s="54">
        <v>112403.6</v>
      </c>
      <c r="K41" s="54">
        <v>107275.16</v>
      </c>
      <c r="L41" s="54">
        <v>106934.75</v>
      </c>
      <c r="M41" s="54">
        <v>110248.49</v>
      </c>
      <c r="N41" s="54">
        <v>62629.64</v>
      </c>
      <c r="O41" s="54">
        <v>159888.22</v>
      </c>
      <c r="P41" s="54">
        <v>109164.03</v>
      </c>
      <c r="Q41" s="54">
        <f t="shared" si="11"/>
        <v>1353117.89</v>
      </c>
      <c r="R41" s="38"/>
      <c r="S41" s="38"/>
    </row>
    <row r="42" spans="1:20" s="21" customFormat="1" ht="30" x14ac:dyDescent="0.2">
      <c r="A42" s="4" t="s">
        <v>70</v>
      </c>
      <c r="B42" s="4" t="s">
        <v>71</v>
      </c>
      <c r="C42" s="73">
        <v>5177530</v>
      </c>
      <c r="D42" s="73">
        <v>5177530</v>
      </c>
      <c r="E42" s="54">
        <v>425995.86</v>
      </c>
      <c r="F42" s="54">
        <v>336286.88</v>
      </c>
      <c r="G42" s="54">
        <v>444490.06</v>
      </c>
      <c r="H42" s="69">
        <v>344744.63</v>
      </c>
      <c r="I42" s="70">
        <v>347164.49</v>
      </c>
      <c r="J42" s="54">
        <v>344609.77</v>
      </c>
      <c r="K42" s="54">
        <v>340734.35</v>
      </c>
      <c r="L42" s="54">
        <v>784032.88</v>
      </c>
      <c r="M42" s="54">
        <v>409980.06</v>
      </c>
      <c r="N42" s="54">
        <v>358203.33</v>
      </c>
      <c r="O42" s="54">
        <v>433704.13</v>
      </c>
      <c r="P42" s="54">
        <v>390591.02</v>
      </c>
      <c r="Q42" s="54">
        <f t="shared" si="11"/>
        <v>4960537.4600000009</v>
      </c>
      <c r="R42" s="38"/>
      <c r="S42" s="38"/>
    </row>
    <row r="43" spans="1:20" s="21" customFormat="1" x14ac:dyDescent="0.2">
      <c r="A43" s="4" t="s">
        <v>72</v>
      </c>
      <c r="B43" s="4" t="s">
        <v>73</v>
      </c>
      <c r="C43" s="73">
        <v>2155560</v>
      </c>
      <c r="D43" s="73">
        <v>2155560</v>
      </c>
      <c r="E43" s="54">
        <v>128756.24</v>
      </c>
      <c r="F43" s="54">
        <v>134053.07</v>
      </c>
      <c r="G43" s="54">
        <v>119815.03999999999</v>
      </c>
      <c r="H43" s="54">
        <v>122097.99</v>
      </c>
      <c r="I43" s="70">
        <v>130936.98</v>
      </c>
      <c r="J43" s="54">
        <v>131839.98000000001</v>
      </c>
      <c r="K43" s="54">
        <v>151349.29999999999</v>
      </c>
      <c r="L43" s="54">
        <v>143862.29</v>
      </c>
      <c r="M43" s="54">
        <v>151688.84</v>
      </c>
      <c r="N43" s="54">
        <v>151252.22</v>
      </c>
      <c r="O43" s="54">
        <v>157391.10999999999</v>
      </c>
      <c r="P43" s="54">
        <v>129102.71</v>
      </c>
      <c r="Q43" s="54">
        <f t="shared" si="11"/>
        <v>1652145.77</v>
      </c>
      <c r="R43" s="38"/>
      <c r="S43" s="38"/>
      <c r="T43" s="38">
        <f>I38-103600197.1</f>
        <v>0</v>
      </c>
    </row>
    <row r="44" spans="1:20" s="21" customFormat="1" x14ac:dyDescent="0.2">
      <c r="A44" s="4" t="s">
        <v>74</v>
      </c>
      <c r="B44" s="4" t="s">
        <v>75</v>
      </c>
      <c r="C44" s="73">
        <v>28520</v>
      </c>
      <c r="D44" s="73">
        <v>34515</v>
      </c>
      <c r="E44" s="54">
        <v>2628</v>
      </c>
      <c r="F44" s="54">
        <v>1818</v>
      </c>
      <c r="G44" s="54">
        <v>1818</v>
      </c>
      <c r="H44" s="54"/>
      <c r="I44" s="54"/>
      <c r="J44" s="54">
        <v>3024</v>
      </c>
      <c r="K44" s="54">
        <v>1008</v>
      </c>
      <c r="L44" s="54">
        <v>1008</v>
      </c>
      <c r="M44" s="54">
        <v>1008</v>
      </c>
      <c r="N44" s="54">
        <v>1008</v>
      </c>
      <c r="O44" s="54">
        <v>1008</v>
      </c>
      <c r="P44" s="54">
        <v>3528</v>
      </c>
      <c r="Q44" s="54">
        <f t="shared" si="11"/>
        <v>17856</v>
      </c>
      <c r="R44" s="38"/>
    </row>
    <row r="45" spans="1:20" s="21" customFormat="1" x14ac:dyDescent="0.2">
      <c r="A45" s="4" t="s">
        <v>76</v>
      </c>
      <c r="B45" s="40" t="s">
        <v>77</v>
      </c>
      <c r="C45" s="73">
        <v>32959</v>
      </c>
      <c r="D45" s="73">
        <v>1362964</v>
      </c>
      <c r="E45" s="54">
        <v>2372</v>
      </c>
      <c r="F45" s="54">
        <v>2372</v>
      </c>
      <c r="G45" s="54">
        <v>105278.6</v>
      </c>
      <c r="H45" s="69">
        <v>2348</v>
      </c>
      <c r="I45" s="70">
        <v>2237</v>
      </c>
      <c r="J45" s="54">
        <v>2233</v>
      </c>
      <c r="K45" s="54">
        <v>2229</v>
      </c>
      <c r="L45" s="54">
        <v>460580.25</v>
      </c>
      <c r="M45" s="54">
        <v>2247</v>
      </c>
      <c r="N45" s="54">
        <v>300163.61</v>
      </c>
      <c r="O45" s="54">
        <v>2247</v>
      </c>
      <c r="P45" s="54">
        <v>277246.95</v>
      </c>
      <c r="Q45" s="54">
        <f t="shared" si="11"/>
        <v>1161554.4099999999</v>
      </c>
      <c r="R45" s="38"/>
    </row>
    <row r="46" spans="1:20" s="21" customFormat="1" ht="30" x14ac:dyDescent="0.2">
      <c r="A46" s="4" t="s">
        <v>78</v>
      </c>
      <c r="B46" s="4" t="s">
        <v>79</v>
      </c>
      <c r="C46" s="53">
        <v>0</v>
      </c>
      <c r="D46" s="53">
        <f>SUM(D47:D50)</f>
        <v>5996742</v>
      </c>
      <c r="E46" s="53"/>
      <c r="F46" s="53"/>
      <c r="G46" s="53"/>
      <c r="H46" s="53">
        <f>H50</f>
        <v>353646</v>
      </c>
      <c r="I46" s="53">
        <f>I50</f>
        <v>24780</v>
      </c>
      <c r="J46" s="53">
        <f>J50</f>
        <v>57501.4</v>
      </c>
      <c r="K46" s="53">
        <f>K50</f>
        <v>0</v>
      </c>
      <c r="L46" s="53">
        <v>19470</v>
      </c>
      <c r="M46" s="53"/>
      <c r="N46" s="53">
        <v>67614</v>
      </c>
      <c r="O46" s="53"/>
      <c r="P46" s="53">
        <f>P47+P48+P49+P50</f>
        <v>1969104.94</v>
      </c>
      <c r="Q46" s="54">
        <f t="shared" si="11"/>
        <v>2492116.34</v>
      </c>
      <c r="R46" s="38"/>
    </row>
    <row r="47" spans="1:20" s="21" customFormat="1" x14ac:dyDescent="0.2">
      <c r="A47" s="4" t="s">
        <v>80</v>
      </c>
      <c r="B47" s="4" t="s">
        <v>81</v>
      </c>
      <c r="C47" s="53">
        <v>0</v>
      </c>
      <c r="D47" s="53">
        <v>320000</v>
      </c>
      <c r="E47" s="53"/>
      <c r="F47" s="53"/>
      <c r="G47" s="53"/>
      <c r="H47" s="69"/>
      <c r="I47" s="53"/>
      <c r="J47" s="53"/>
      <c r="K47" s="53"/>
      <c r="L47" s="53"/>
      <c r="M47" s="53"/>
      <c r="N47" s="53"/>
      <c r="O47" s="53"/>
      <c r="P47" s="53">
        <v>212400</v>
      </c>
      <c r="Q47" s="54">
        <f t="shared" si="11"/>
        <v>212400</v>
      </c>
    </row>
    <row r="48" spans="1:20" s="21" customFormat="1" x14ac:dyDescent="0.2">
      <c r="A48" s="4" t="s">
        <v>82</v>
      </c>
      <c r="B48" s="4" t="s">
        <v>83</v>
      </c>
      <c r="C48" s="53">
        <v>0</v>
      </c>
      <c r="D48" s="53">
        <v>2951096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>
        <v>91096</v>
      </c>
      <c r="P48" s="53">
        <v>992616</v>
      </c>
      <c r="Q48" s="54">
        <f t="shared" si="11"/>
        <v>1083712</v>
      </c>
    </row>
    <row r="49" spans="1:18" s="21" customFormat="1" x14ac:dyDescent="0.2">
      <c r="A49" s="4" t="s">
        <v>84</v>
      </c>
      <c r="B49" s="4" t="s">
        <v>85</v>
      </c>
      <c r="C49" s="53">
        <v>0</v>
      </c>
      <c r="D49" s="53">
        <v>100000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>
        <f t="shared" si="11"/>
        <v>0</v>
      </c>
      <c r="R49" s="38"/>
    </row>
    <row r="50" spans="1:18" s="21" customFormat="1" ht="30" x14ac:dyDescent="0.2">
      <c r="A50" s="4" t="s">
        <v>86</v>
      </c>
      <c r="B50" s="4" t="s">
        <v>87</v>
      </c>
      <c r="C50" s="53">
        <v>0</v>
      </c>
      <c r="D50" s="53">
        <v>2625646</v>
      </c>
      <c r="E50" s="53" t="s">
        <v>88</v>
      </c>
      <c r="F50" s="53"/>
      <c r="G50" s="53"/>
      <c r="H50" s="69">
        <v>353646</v>
      </c>
      <c r="I50" s="70">
        <v>24780</v>
      </c>
      <c r="J50" s="53">
        <v>57501.4</v>
      </c>
      <c r="K50" s="53"/>
      <c r="L50" s="53"/>
      <c r="M50" s="53"/>
      <c r="N50" s="53"/>
      <c r="O50" s="53"/>
      <c r="P50" s="53">
        <v>764088.94</v>
      </c>
      <c r="Q50" s="54">
        <f t="shared" si="11"/>
        <v>1200016.3399999999</v>
      </c>
    </row>
    <row r="51" spans="1:18" s="21" customFormat="1" x14ac:dyDescent="0.2">
      <c r="A51" s="4" t="s">
        <v>89</v>
      </c>
      <c r="B51" s="4" t="s">
        <v>90</v>
      </c>
      <c r="C51" s="53">
        <v>0</v>
      </c>
      <c r="D51" s="53">
        <f>D52</f>
        <v>5754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>
        <f t="shared" si="11"/>
        <v>0</v>
      </c>
      <c r="R51" s="39"/>
    </row>
    <row r="52" spans="1:18" s="21" customFormat="1" x14ac:dyDescent="0.2">
      <c r="A52" s="4" t="s">
        <v>414</v>
      </c>
      <c r="B52" s="4" t="s">
        <v>415</v>
      </c>
      <c r="C52" s="53"/>
      <c r="D52" s="53">
        <v>5754</v>
      </c>
      <c r="E52" s="53"/>
      <c r="F52" s="53"/>
      <c r="G52" s="53"/>
      <c r="H52" s="53"/>
      <c r="I52" s="53"/>
      <c r="K52" s="53"/>
      <c r="L52" s="53"/>
      <c r="M52" s="53"/>
      <c r="N52" s="53"/>
      <c r="O52" s="53"/>
      <c r="P52" s="53"/>
      <c r="Q52" s="54">
        <f t="shared" si="11"/>
        <v>0</v>
      </c>
      <c r="R52" s="39"/>
    </row>
    <row r="53" spans="1:18" s="21" customFormat="1" x14ac:dyDescent="0.2">
      <c r="A53" s="4" t="s">
        <v>91</v>
      </c>
      <c r="B53" s="4" t="s">
        <v>92</v>
      </c>
      <c r="C53" s="53">
        <v>0</v>
      </c>
      <c r="D53" s="53">
        <f>+D54+D55+D56</f>
        <v>647000</v>
      </c>
      <c r="E53" s="53"/>
      <c r="F53" s="53"/>
      <c r="G53" s="53"/>
      <c r="H53" s="53"/>
      <c r="I53" s="53">
        <f>+I54</f>
        <v>166000</v>
      </c>
      <c r="J53" s="53">
        <f>+J54</f>
        <v>25000</v>
      </c>
      <c r="K53" s="53">
        <f t="shared" ref="K53:L53" si="12">+K54</f>
        <v>0</v>
      </c>
      <c r="L53" s="53">
        <f t="shared" si="12"/>
        <v>0</v>
      </c>
      <c r="M53" s="53">
        <f>+M54+M56</f>
        <v>98000</v>
      </c>
      <c r="N53" s="53">
        <f>+N54+N56</f>
        <v>0</v>
      </c>
      <c r="O53" s="53">
        <f>+O54+O56</f>
        <v>73000</v>
      </c>
      <c r="P53" s="53">
        <f>+P54+P56</f>
        <v>65000</v>
      </c>
      <c r="Q53" s="54">
        <f t="shared" si="11"/>
        <v>427000</v>
      </c>
    </row>
    <row r="54" spans="1:18" s="21" customFormat="1" x14ac:dyDescent="0.2">
      <c r="A54" s="4" t="s">
        <v>93</v>
      </c>
      <c r="B54" s="4" t="s">
        <v>94</v>
      </c>
      <c r="C54" s="53"/>
      <c r="D54" s="53">
        <v>562000</v>
      </c>
      <c r="E54" s="53"/>
      <c r="F54" s="53"/>
      <c r="G54" s="53"/>
      <c r="H54" s="53"/>
      <c r="I54" s="70">
        <v>166000</v>
      </c>
      <c r="J54" s="53">
        <v>25000</v>
      </c>
      <c r="K54" s="53"/>
      <c r="L54" s="53"/>
      <c r="M54" s="53">
        <v>73000</v>
      </c>
      <c r="N54" s="53"/>
      <c r="O54" s="53">
        <v>73000</v>
      </c>
      <c r="P54" s="53">
        <v>30000</v>
      </c>
      <c r="Q54" s="54">
        <f t="shared" si="11"/>
        <v>367000</v>
      </c>
    </row>
    <row r="55" spans="1:18" s="21" customFormat="1" x14ac:dyDescent="0.2">
      <c r="A55" s="21" t="s">
        <v>95</v>
      </c>
      <c r="B55" s="4" t="s">
        <v>96</v>
      </c>
      <c r="C55" s="53">
        <v>0</v>
      </c>
      <c r="D55" s="53">
        <v>0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>
        <f t="shared" si="11"/>
        <v>0</v>
      </c>
    </row>
    <row r="56" spans="1:18" s="21" customFormat="1" x14ac:dyDescent="0.2">
      <c r="A56" s="75" t="s">
        <v>97</v>
      </c>
      <c r="B56" s="75" t="s">
        <v>98</v>
      </c>
      <c r="C56" s="53"/>
      <c r="D56" s="53">
        <v>85000</v>
      </c>
      <c r="E56" s="53"/>
      <c r="F56" s="53"/>
      <c r="G56" s="53"/>
      <c r="H56" s="53"/>
      <c r="I56" s="53"/>
      <c r="J56" s="53"/>
      <c r="K56" s="53"/>
      <c r="L56" s="53"/>
      <c r="M56" s="53">
        <v>25000</v>
      </c>
      <c r="N56" s="53"/>
      <c r="O56" s="53"/>
      <c r="P56" s="53">
        <v>35000</v>
      </c>
      <c r="Q56" s="54">
        <f t="shared" si="11"/>
        <v>60000</v>
      </c>
    </row>
    <row r="57" spans="1:18" s="21" customFormat="1" x14ac:dyDescent="0.2">
      <c r="A57" s="4" t="s">
        <v>99</v>
      </c>
      <c r="B57" s="4" t="s">
        <v>100</v>
      </c>
      <c r="C57" s="53">
        <v>0</v>
      </c>
      <c r="D57" s="53">
        <f>D58+D59+D60+E6161+E61+D62+D64</f>
        <v>22037255.670000002</v>
      </c>
      <c r="E57" s="53">
        <f t="shared" ref="E57:I57" si="13">E58</f>
        <v>576281.53</v>
      </c>
      <c r="F57" s="53">
        <f t="shared" si="13"/>
        <v>890805.08</v>
      </c>
      <c r="G57" s="53">
        <f t="shared" si="13"/>
        <v>1496023.06</v>
      </c>
      <c r="H57" s="53">
        <f t="shared" si="13"/>
        <v>0</v>
      </c>
      <c r="I57" s="53">
        <f t="shared" si="13"/>
        <v>398308.96</v>
      </c>
      <c r="J57" s="53">
        <f>J58</f>
        <v>65000</v>
      </c>
      <c r="K57" s="53">
        <f>K58</f>
        <v>368708.96</v>
      </c>
      <c r="L57" s="53">
        <f>L58</f>
        <v>570634.88</v>
      </c>
      <c r="M57" s="53">
        <f>M58</f>
        <v>65000</v>
      </c>
      <c r="N57" s="53">
        <f>N58+N60</f>
        <v>1705678.75</v>
      </c>
      <c r="O57" s="53">
        <f>O58+O60</f>
        <v>1626785.89</v>
      </c>
      <c r="P57" s="53">
        <f>P58+P60+P63</f>
        <v>588728.11</v>
      </c>
      <c r="Q57" s="54">
        <f t="shared" si="11"/>
        <v>8351955.2199999997</v>
      </c>
    </row>
    <row r="58" spans="1:18" s="21" customFormat="1" ht="30" x14ac:dyDescent="0.2">
      <c r="A58" s="4" t="s">
        <v>101</v>
      </c>
      <c r="B58" s="4" t="s">
        <v>102</v>
      </c>
      <c r="C58" s="53"/>
      <c r="D58" s="53">
        <v>16360436.289999999</v>
      </c>
      <c r="E58" s="53">
        <v>576281.53</v>
      </c>
      <c r="F58" s="53">
        <v>890805.08</v>
      </c>
      <c r="G58" s="53">
        <v>1496023.06</v>
      </c>
      <c r="H58" s="53"/>
      <c r="I58" s="70">
        <v>398308.96</v>
      </c>
      <c r="J58" s="53">
        <v>65000</v>
      </c>
      <c r="K58" s="53">
        <v>368708.96</v>
      </c>
      <c r="L58" s="53">
        <v>570634.88</v>
      </c>
      <c r="M58" s="53">
        <v>65000</v>
      </c>
      <c r="N58" s="53">
        <v>1208178.79</v>
      </c>
      <c r="O58" s="53">
        <v>1626785.89</v>
      </c>
      <c r="P58" s="53">
        <v>588728.11</v>
      </c>
      <c r="Q58" s="54">
        <f t="shared" si="11"/>
        <v>7854455.2599999998</v>
      </c>
    </row>
    <row r="59" spans="1:18" s="21" customFormat="1" x14ac:dyDescent="0.2">
      <c r="A59" s="4" t="s">
        <v>103</v>
      </c>
      <c r="B59" s="4" t="s">
        <v>104</v>
      </c>
      <c r="C59" s="53"/>
      <c r="D59" s="53">
        <v>356319.38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>
        <f t="shared" si="11"/>
        <v>0</v>
      </c>
    </row>
    <row r="60" spans="1:18" s="21" customFormat="1" ht="30" x14ac:dyDescent="0.2">
      <c r="A60" s="4" t="s">
        <v>105</v>
      </c>
      <c r="B60" s="4" t="s">
        <v>106</v>
      </c>
      <c r="C60" s="53"/>
      <c r="D60" s="53">
        <v>497500</v>
      </c>
      <c r="E60" s="53"/>
      <c r="F60" s="53"/>
      <c r="G60" s="53"/>
      <c r="H60" s="53"/>
      <c r="I60" s="53"/>
      <c r="J60" s="53"/>
      <c r="K60" s="53"/>
      <c r="L60" s="53"/>
      <c r="M60" s="53"/>
      <c r="N60" s="53">
        <v>497499.96</v>
      </c>
      <c r="O60" s="53"/>
      <c r="P60" s="53"/>
      <c r="Q60" s="54">
        <f t="shared" si="11"/>
        <v>497499.96</v>
      </c>
    </row>
    <row r="61" spans="1:18" s="21" customFormat="1" ht="30" x14ac:dyDescent="0.2">
      <c r="A61" s="4" t="s">
        <v>107</v>
      </c>
      <c r="B61" s="4" t="s">
        <v>108</v>
      </c>
      <c r="C61" s="53">
        <v>0</v>
      </c>
      <c r="D61" s="53">
        <v>0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>
        <f t="shared" si="11"/>
        <v>0</v>
      </c>
    </row>
    <row r="62" spans="1:18" s="21" customFormat="1" ht="45" x14ac:dyDescent="0.2">
      <c r="A62" s="4" t="s">
        <v>416</v>
      </c>
      <c r="B62" s="4" t="s">
        <v>417</v>
      </c>
      <c r="C62" s="53"/>
      <c r="D62" s="53">
        <v>163000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4">
        <f t="shared" si="11"/>
        <v>0</v>
      </c>
    </row>
    <row r="63" spans="1:18" s="21" customFormat="1" x14ac:dyDescent="0.2">
      <c r="A63" s="4" t="s">
        <v>109</v>
      </c>
      <c r="B63" s="4" t="s">
        <v>110</v>
      </c>
      <c r="C63" s="53">
        <v>0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4">
        <f t="shared" si="11"/>
        <v>0</v>
      </c>
    </row>
    <row r="64" spans="1:18" s="21" customFormat="1" x14ac:dyDescent="0.2">
      <c r="A64" s="4" t="s">
        <v>111</v>
      </c>
      <c r="B64" s="4" t="s">
        <v>112</v>
      </c>
      <c r="C64" s="53">
        <v>0</v>
      </c>
      <c r="D64" s="53">
        <v>4660000</v>
      </c>
      <c r="E64" s="53"/>
      <c r="F64" s="53"/>
      <c r="G64" s="53"/>
      <c r="H64" s="53"/>
      <c r="I64" s="69"/>
      <c r="J64" s="53"/>
      <c r="K64" s="53"/>
      <c r="L64" s="53"/>
      <c r="M64" s="53"/>
      <c r="N64" s="53"/>
      <c r="O64" s="53"/>
      <c r="P64" s="53">
        <v>3207260</v>
      </c>
      <c r="Q64" s="54">
        <f t="shared" si="11"/>
        <v>3207260</v>
      </c>
    </row>
    <row r="65" spans="1:18" s="21" customFormat="1" x14ac:dyDescent="0.2">
      <c r="A65" s="4" t="s">
        <v>113</v>
      </c>
      <c r="B65" s="4" t="s">
        <v>114</v>
      </c>
      <c r="C65" s="53">
        <f t="shared" ref="C65" si="14">+C68</f>
        <v>828782566</v>
      </c>
      <c r="D65" s="53">
        <f>+D68+D66+D67+D69</f>
        <v>838946321.32999992</v>
      </c>
      <c r="E65" s="53">
        <f t="shared" ref="E65:K65" si="15">E66+E67+E68+E69</f>
        <v>42102673.329999998</v>
      </c>
      <c r="F65" s="53">
        <f t="shared" si="15"/>
        <v>39034395.869999997</v>
      </c>
      <c r="G65" s="53">
        <f t="shared" si="15"/>
        <v>39111509.689999998</v>
      </c>
      <c r="H65" s="53">
        <f t="shared" si="15"/>
        <v>39061986.439999998</v>
      </c>
      <c r="I65" s="53">
        <f t="shared" si="15"/>
        <v>85984690.280000001</v>
      </c>
      <c r="J65" s="53">
        <f t="shared" si="15"/>
        <v>61646048.909999996</v>
      </c>
      <c r="K65" s="53">
        <f t="shared" si="15"/>
        <v>129876306.56</v>
      </c>
      <c r="L65" s="53">
        <v>61696983.469999999</v>
      </c>
      <c r="M65" s="53"/>
      <c r="N65" s="53">
        <f t="shared" ref="N65" si="16">N66+N67+N68+N69</f>
        <v>87242314.930000007</v>
      </c>
      <c r="O65" s="53">
        <f>O66+O67+O68+O69</f>
        <v>63204343.18</v>
      </c>
      <c r="P65" s="53">
        <f>P66+P67+P68+P69</f>
        <v>150169684.36000001</v>
      </c>
      <c r="Q65" s="54">
        <f t="shared" si="11"/>
        <v>799130937.01999998</v>
      </c>
    </row>
    <row r="66" spans="1:18" s="21" customFormat="1" ht="30" x14ac:dyDescent="0.2">
      <c r="A66" s="4" t="s">
        <v>115</v>
      </c>
      <c r="B66" s="4" t="s">
        <v>116</v>
      </c>
      <c r="C66" s="53"/>
      <c r="D66" s="53">
        <v>4376517.66</v>
      </c>
      <c r="E66" s="53">
        <v>2188258.83</v>
      </c>
      <c r="F66" s="53">
        <v>0</v>
      </c>
      <c r="G66" s="53"/>
      <c r="H66" s="53"/>
      <c r="I66" s="53"/>
      <c r="J66" s="53"/>
      <c r="K66" s="53"/>
      <c r="L66" s="53"/>
      <c r="M66" s="53"/>
      <c r="N66" s="53"/>
      <c r="O66" s="53"/>
      <c r="P66" s="53">
        <v>2288423.58</v>
      </c>
      <c r="Q66" s="54">
        <f t="shared" si="11"/>
        <v>4476682.41</v>
      </c>
    </row>
    <row r="67" spans="1:18" s="21" customFormat="1" x14ac:dyDescent="0.2">
      <c r="A67" s="4" t="s">
        <v>117</v>
      </c>
      <c r="B67" s="4" t="s">
        <v>118</v>
      </c>
      <c r="C67" s="53"/>
      <c r="D67" s="53">
        <v>1461571.02</v>
      </c>
      <c r="E67" s="53">
        <v>793710.49</v>
      </c>
      <c r="F67" s="53">
        <v>0</v>
      </c>
      <c r="G67" s="53"/>
      <c r="H67" s="53"/>
      <c r="I67" s="53"/>
      <c r="J67" s="53"/>
      <c r="K67" s="53"/>
      <c r="L67" s="53"/>
      <c r="M67" s="53"/>
      <c r="N67" s="53"/>
      <c r="O67" s="53"/>
      <c r="P67" s="53">
        <v>706170.66</v>
      </c>
      <c r="Q67" s="54">
        <f t="shared" si="11"/>
        <v>1499881.15</v>
      </c>
    </row>
    <row r="68" spans="1:18" s="21" customFormat="1" x14ac:dyDescent="0.2">
      <c r="A68" s="4" t="s">
        <v>119</v>
      </c>
      <c r="B68" s="4" t="s">
        <v>120</v>
      </c>
      <c r="C68" s="53">
        <v>828782566</v>
      </c>
      <c r="D68" s="53">
        <v>832725046.66999996</v>
      </c>
      <c r="E68" s="53">
        <v>39004704.009999998</v>
      </c>
      <c r="F68" s="53">
        <v>39034395.869999997</v>
      </c>
      <c r="G68" s="53">
        <v>39111509.689999998</v>
      </c>
      <c r="H68" s="69">
        <v>39061986.439999998</v>
      </c>
      <c r="I68" s="70">
        <v>85984690.280000001</v>
      </c>
      <c r="J68" s="53">
        <v>61646048.909999996</v>
      </c>
      <c r="K68" s="53">
        <v>129876306.56</v>
      </c>
      <c r="L68" s="53"/>
      <c r="M68" s="53">
        <v>39229337.579999998</v>
      </c>
      <c r="N68" s="53">
        <v>87242314.930000007</v>
      </c>
      <c r="O68" s="53">
        <v>63204343.18</v>
      </c>
      <c r="P68" s="53">
        <v>147175090.12</v>
      </c>
      <c r="Q68" s="54">
        <f t="shared" si="11"/>
        <v>770570727.56999993</v>
      </c>
      <c r="R68" s="64"/>
    </row>
    <row r="69" spans="1:18" s="21" customFormat="1" x14ac:dyDescent="0.2">
      <c r="A69" s="4" t="s">
        <v>121</v>
      </c>
      <c r="B69" s="4" t="s">
        <v>122</v>
      </c>
      <c r="C69" s="53"/>
      <c r="D69" s="53">
        <v>383185.98</v>
      </c>
      <c r="E69" s="53">
        <v>116000</v>
      </c>
      <c r="F69" s="53">
        <v>0</v>
      </c>
      <c r="G69" s="53"/>
      <c r="H69" s="69"/>
      <c r="I69" s="69"/>
      <c r="J69" s="53"/>
      <c r="K69" s="53"/>
      <c r="L69" s="53"/>
      <c r="M69" s="53"/>
      <c r="N69" s="53"/>
      <c r="O69" s="53"/>
      <c r="P69" s="53"/>
      <c r="Q69" s="54">
        <f t="shared" si="11"/>
        <v>116000</v>
      </c>
      <c r="R69" s="64"/>
    </row>
    <row r="70" spans="1:18" s="21" customFormat="1" ht="45" x14ac:dyDescent="0.2">
      <c r="A70" s="4" t="s">
        <v>123</v>
      </c>
      <c r="B70" s="4" t="s">
        <v>124</v>
      </c>
      <c r="C70" s="53">
        <v>0</v>
      </c>
      <c r="D70" s="53">
        <f>D80+D78+D71+D75+D73+D74+D76+D72+D79</f>
        <v>14857311.1</v>
      </c>
      <c r="E70" s="53"/>
      <c r="F70" s="53"/>
      <c r="G70" s="53"/>
      <c r="H70" s="62"/>
      <c r="I70" s="53">
        <f>I71+I73+I74+I75+I76+I78</f>
        <v>442858</v>
      </c>
      <c r="J70" s="53">
        <f>J71+J73+J74+J75+J76+J78</f>
        <v>1312085.8799999999</v>
      </c>
      <c r="K70" s="53">
        <f>K71+K73+K74+K75+K76+K78</f>
        <v>151233.39000000001</v>
      </c>
      <c r="L70" s="53">
        <v>238778.62</v>
      </c>
      <c r="M70" s="53"/>
      <c r="N70" s="53"/>
      <c r="O70" s="53">
        <f>O71+O73+O74+O75+O76+O78+O79</f>
        <v>130142.06</v>
      </c>
      <c r="P70" s="53">
        <f>P71+P73+P74+P75+P76+P78+P79+P72</f>
        <v>6111502.9000000004</v>
      </c>
      <c r="Q70" s="54">
        <f t="shared" si="11"/>
        <v>8386600.8500000006</v>
      </c>
    </row>
    <row r="71" spans="1:18" s="21" customFormat="1" ht="30" x14ac:dyDescent="0.2">
      <c r="A71" s="4" t="s">
        <v>125</v>
      </c>
      <c r="B71" s="4" t="s">
        <v>126</v>
      </c>
      <c r="C71" s="53">
        <v>0</v>
      </c>
      <c r="D71" s="53">
        <v>1391000</v>
      </c>
      <c r="E71" s="53"/>
      <c r="F71" s="53"/>
      <c r="G71" s="53"/>
      <c r="H71" s="72"/>
      <c r="I71" s="76">
        <v>25000</v>
      </c>
      <c r="J71" s="53"/>
      <c r="K71" s="53"/>
      <c r="L71" s="53"/>
      <c r="M71" s="53">
        <v>25000</v>
      </c>
      <c r="N71" s="53"/>
      <c r="O71" s="53"/>
      <c r="P71" s="53">
        <v>12500</v>
      </c>
      <c r="Q71" s="54">
        <f t="shared" si="11"/>
        <v>62500</v>
      </c>
      <c r="R71" s="38"/>
    </row>
    <row r="72" spans="1:18" s="21" customFormat="1" ht="30" x14ac:dyDescent="0.2">
      <c r="A72" s="4" t="s">
        <v>427</v>
      </c>
      <c r="B72" s="4" t="s">
        <v>428</v>
      </c>
      <c r="C72" s="53"/>
      <c r="D72" s="53">
        <v>65300</v>
      </c>
      <c r="E72" s="53"/>
      <c r="F72" s="53"/>
      <c r="G72" s="53"/>
      <c r="H72" s="72"/>
      <c r="I72" s="76"/>
      <c r="J72" s="53"/>
      <c r="K72" s="53"/>
      <c r="L72" s="53"/>
      <c r="M72" s="53"/>
      <c r="N72" s="53"/>
      <c r="O72" s="53"/>
      <c r="P72" s="53">
        <v>41300</v>
      </c>
      <c r="Q72" s="54">
        <f t="shared" si="11"/>
        <v>41300</v>
      </c>
      <c r="R72" s="38"/>
    </row>
    <row r="73" spans="1:18" s="21" customFormat="1" ht="45" x14ac:dyDescent="0.2">
      <c r="A73" s="4" t="s">
        <v>127</v>
      </c>
      <c r="B73" s="4" t="s">
        <v>128</v>
      </c>
      <c r="C73" s="53">
        <v>0</v>
      </c>
      <c r="D73" s="53">
        <v>241149.39</v>
      </c>
      <c r="E73" s="53"/>
      <c r="F73" s="53"/>
      <c r="G73" s="53"/>
      <c r="H73" s="62"/>
      <c r="I73" s="62"/>
      <c r="J73" s="53"/>
      <c r="K73" s="53">
        <v>146749.39000000001</v>
      </c>
      <c r="L73" s="53"/>
      <c r="M73" s="53"/>
      <c r="N73" s="53"/>
      <c r="O73" s="53"/>
      <c r="P73" s="53">
        <v>94400</v>
      </c>
      <c r="Q73" s="54">
        <f t="shared" si="11"/>
        <v>241149.39</v>
      </c>
    </row>
    <row r="74" spans="1:18" s="21" customFormat="1" ht="45" x14ac:dyDescent="0.2">
      <c r="A74" s="4" t="s">
        <v>129</v>
      </c>
      <c r="B74" s="4" t="s">
        <v>130</v>
      </c>
      <c r="C74" s="53">
        <v>0</v>
      </c>
      <c r="D74" s="53">
        <v>0</v>
      </c>
      <c r="E74" s="53"/>
      <c r="F74" s="53"/>
      <c r="G74" s="53"/>
      <c r="H74" s="62"/>
      <c r="I74" s="62"/>
      <c r="J74" s="53"/>
      <c r="K74" s="53"/>
      <c r="L74" s="53"/>
      <c r="M74" s="53"/>
      <c r="N74" s="53"/>
      <c r="O74" s="53"/>
      <c r="P74" s="53"/>
      <c r="Q74" s="54">
        <f t="shared" si="11"/>
        <v>0</v>
      </c>
    </row>
    <row r="75" spans="1:18" s="21" customFormat="1" ht="30" x14ac:dyDescent="0.2">
      <c r="A75" s="4" t="s">
        <v>131</v>
      </c>
      <c r="B75" s="4" t="s">
        <v>132</v>
      </c>
      <c r="C75" s="53">
        <v>0</v>
      </c>
      <c r="D75" s="53">
        <v>0</v>
      </c>
      <c r="E75" s="53"/>
      <c r="F75" s="53"/>
      <c r="G75" s="53"/>
      <c r="H75" s="77"/>
      <c r="I75" s="77"/>
      <c r="J75" s="53"/>
      <c r="K75" s="64"/>
      <c r="L75" s="53"/>
      <c r="M75" s="53"/>
      <c r="N75" s="53"/>
      <c r="O75" s="53"/>
      <c r="P75" s="53"/>
      <c r="Q75" s="54">
        <f t="shared" si="11"/>
        <v>0</v>
      </c>
    </row>
    <row r="76" spans="1:18" s="21" customFormat="1" ht="30" x14ac:dyDescent="0.2">
      <c r="A76" s="4" t="s">
        <v>133</v>
      </c>
      <c r="B76" s="4" t="s">
        <v>134</v>
      </c>
      <c r="C76" s="53">
        <v>0</v>
      </c>
      <c r="D76" s="53">
        <v>5244000</v>
      </c>
      <c r="E76" s="53"/>
      <c r="F76" s="53"/>
      <c r="G76" s="53"/>
      <c r="H76" s="62"/>
      <c r="I76" s="76">
        <v>417858</v>
      </c>
      <c r="J76" s="53">
        <v>1312085.8799999999</v>
      </c>
      <c r="K76" s="53">
        <v>4484</v>
      </c>
      <c r="L76" s="53">
        <v>5457.5</v>
      </c>
      <c r="M76" s="53">
        <v>240570.07</v>
      </c>
      <c r="N76" s="53"/>
      <c r="O76" s="53">
        <v>13481.5</v>
      </c>
      <c r="P76" s="53">
        <v>5089799.99</v>
      </c>
      <c r="Q76" s="54">
        <f t="shared" si="11"/>
        <v>7083736.9400000004</v>
      </c>
    </row>
    <row r="77" spans="1:18" s="21" customFormat="1" ht="45" x14ac:dyDescent="0.2">
      <c r="A77" s="4" t="s">
        <v>135</v>
      </c>
      <c r="B77" s="4" t="s">
        <v>136</v>
      </c>
      <c r="C77" s="53">
        <v>0</v>
      </c>
      <c r="D77" s="53">
        <v>0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4">
        <f t="shared" si="11"/>
        <v>0</v>
      </c>
    </row>
    <row r="78" spans="1:18" s="21" customFormat="1" ht="45" x14ac:dyDescent="0.2">
      <c r="A78" s="4" t="s">
        <v>137</v>
      </c>
      <c r="B78" s="4" t="s">
        <v>138</v>
      </c>
      <c r="C78" s="53">
        <v>0</v>
      </c>
      <c r="D78" s="53">
        <v>5153652.91</v>
      </c>
      <c r="E78" s="53"/>
      <c r="F78" s="53"/>
      <c r="G78" s="53"/>
      <c r="H78" s="69"/>
      <c r="I78" s="70"/>
      <c r="J78" s="53"/>
      <c r="K78" s="53"/>
      <c r="L78" s="53"/>
      <c r="M78" s="53"/>
      <c r="N78" s="53"/>
      <c r="O78" s="53"/>
      <c r="P78" s="53">
        <v>873502.91</v>
      </c>
      <c r="Q78" s="54">
        <f t="shared" si="11"/>
        <v>873502.91</v>
      </c>
    </row>
    <row r="79" spans="1:18" s="21" customFormat="1" ht="30" x14ac:dyDescent="0.2">
      <c r="A79" s="4" t="s">
        <v>139</v>
      </c>
      <c r="B79" s="4" t="s">
        <v>140</v>
      </c>
      <c r="C79" s="53">
        <v>0</v>
      </c>
      <c r="D79" s="53">
        <v>2455794.4300000002</v>
      </c>
      <c r="E79" s="53"/>
      <c r="F79" s="53"/>
      <c r="G79" s="53"/>
      <c r="H79" s="53"/>
      <c r="I79" s="53"/>
      <c r="J79" s="53"/>
      <c r="K79" s="53"/>
      <c r="L79" s="53">
        <v>233321.12</v>
      </c>
      <c r="M79" s="53"/>
      <c r="N79" s="53"/>
      <c r="O79" s="53">
        <v>116660.56</v>
      </c>
      <c r="P79" s="53"/>
      <c r="Q79" s="54">
        <f t="shared" si="11"/>
        <v>349981.68</v>
      </c>
    </row>
    <row r="80" spans="1:18" s="21" customFormat="1" ht="45" x14ac:dyDescent="0.2">
      <c r="A80" s="4" t="s">
        <v>141</v>
      </c>
      <c r="B80" s="4" t="s">
        <v>142</v>
      </c>
      <c r="C80" s="53">
        <v>0</v>
      </c>
      <c r="D80" s="53">
        <v>306414.37</v>
      </c>
      <c r="E80" s="53"/>
      <c r="F80" s="53"/>
      <c r="G80" s="53"/>
      <c r="H80" s="69"/>
      <c r="I80" s="53"/>
      <c r="J80" s="53"/>
      <c r="K80" s="53"/>
      <c r="L80" s="53"/>
      <c r="M80" s="53"/>
      <c r="N80" s="53"/>
      <c r="O80" s="53"/>
      <c r="P80" s="53"/>
      <c r="Q80" s="54">
        <f t="shared" si="11"/>
        <v>0</v>
      </c>
    </row>
    <row r="81" spans="1:18" s="21" customFormat="1" ht="45" x14ac:dyDescent="0.2">
      <c r="A81" s="4" t="s">
        <v>143</v>
      </c>
      <c r="B81" s="4" t="s">
        <v>144</v>
      </c>
      <c r="C81" s="53">
        <v>0</v>
      </c>
      <c r="D81" s="53">
        <v>0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>
        <f t="shared" si="11"/>
        <v>0</v>
      </c>
    </row>
    <row r="82" spans="1:18" s="21" customFormat="1" ht="30" x14ac:dyDescent="0.2">
      <c r="A82" s="4" t="s">
        <v>145</v>
      </c>
      <c r="B82" s="4" t="s">
        <v>146</v>
      </c>
      <c r="C82" s="53">
        <v>0</v>
      </c>
      <c r="D82" s="53">
        <f>D83++D90+D93+D94+D84+D96+D95+D85+D86+D87+D92+D88+D89+D91</f>
        <v>181380306.23999998</v>
      </c>
      <c r="E82" s="53">
        <f>E83+E84+E90+E93</f>
        <v>7726079.1200000001</v>
      </c>
      <c r="F82" s="53">
        <f>F83+F84+F90+F93</f>
        <v>818151.27</v>
      </c>
      <c r="G82" s="53">
        <f>G83+G84+G90+G93</f>
        <v>27005086.66</v>
      </c>
      <c r="H82" s="53">
        <f>H83+H84+H90+H93+H85</f>
        <v>10186001.100000001</v>
      </c>
      <c r="I82" s="53">
        <f>I83+I84+I90+I93+I85+I89</f>
        <v>14411902.279999999</v>
      </c>
      <c r="J82" s="53">
        <f>J83+J84+J90+J93+J85+J89+J87</f>
        <v>11742973.98</v>
      </c>
      <c r="K82" s="53">
        <f>K83+K84+K90+K93+K85+K89+K87+K86</f>
        <v>1878135.4699999997</v>
      </c>
      <c r="L82" s="53">
        <f>L83+L84+L90+L93+L85+L89+L87</f>
        <v>12225723.449999999</v>
      </c>
      <c r="M82" s="53">
        <f>M83+M84+M90+M93+M85+M89+M87</f>
        <v>32100986.91</v>
      </c>
      <c r="N82" s="53">
        <f>N83+N84+N90+N93+N85+N89+N87+N92</f>
        <v>16547695.779999999</v>
      </c>
      <c r="O82" s="53">
        <f>O83+O84+O90+O93+O85+O89+O87+O92</f>
        <v>2886760.51</v>
      </c>
      <c r="P82" s="53">
        <f>P83+P84+P90+P93+P85+P89+P87+P92+P94+P86</f>
        <v>23175635.949999999</v>
      </c>
      <c r="Q82" s="54">
        <f t="shared" si="11"/>
        <v>160705132.47999996</v>
      </c>
    </row>
    <row r="83" spans="1:18" s="21" customFormat="1" x14ac:dyDescent="0.2">
      <c r="A83" s="4" t="s">
        <v>147</v>
      </c>
      <c r="B83" s="4" t="s">
        <v>148</v>
      </c>
      <c r="C83" s="53"/>
      <c r="D83" s="53">
        <v>147864263.16999999</v>
      </c>
      <c r="E83" s="53">
        <v>6930262.5099999998</v>
      </c>
      <c r="F83" s="53">
        <v>615351.27</v>
      </c>
      <c r="G83" s="53">
        <v>26756993.620000001</v>
      </c>
      <c r="H83" s="53">
        <v>10161937.300000001</v>
      </c>
      <c r="I83" s="70">
        <v>12790541.6</v>
      </c>
      <c r="J83" s="53">
        <v>11017364.92</v>
      </c>
      <c r="K83" s="53"/>
      <c r="L83" s="53">
        <v>10582943.449999999</v>
      </c>
      <c r="M83" s="53">
        <v>31190141.5</v>
      </c>
      <c r="N83" s="53">
        <v>14594825.24</v>
      </c>
      <c r="O83" s="53">
        <v>823135.1</v>
      </c>
      <c r="P83" s="53">
        <v>18870972</v>
      </c>
      <c r="Q83" s="54">
        <f t="shared" si="11"/>
        <v>144334468.50999999</v>
      </c>
    </row>
    <row r="84" spans="1:18" s="21" customFormat="1" ht="30" x14ac:dyDescent="0.2">
      <c r="A84" s="4" t="s">
        <v>149</v>
      </c>
      <c r="B84" s="4" t="s">
        <v>150</v>
      </c>
      <c r="C84" s="53"/>
      <c r="D84" s="53">
        <v>3500685.77</v>
      </c>
      <c r="E84" s="53">
        <v>259200</v>
      </c>
      <c r="F84" s="53">
        <v>186300</v>
      </c>
      <c r="G84" s="53">
        <v>216732.24</v>
      </c>
      <c r="H84" s="53"/>
      <c r="I84" s="70">
        <v>399243.6</v>
      </c>
      <c r="J84" s="53"/>
      <c r="K84" s="53">
        <v>376429.68</v>
      </c>
      <c r="L84" s="53"/>
      <c r="M84" s="53">
        <v>182511.35999999999</v>
      </c>
      <c r="N84" s="53">
        <v>353615.76</v>
      </c>
      <c r="O84" s="53">
        <v>399243.6</v>
      </c>
      <c r="P84" s="53">
        <v>159697.44</v>
      </c>
      <c r="Q84" s="54">
        <f t="shared" si="11"/>
        <v>2532973.6799999997</v>
      </c>
    </row>
    <row r="85" spans="1:18" s="21" customFormat="1" x14ac:dyDescent="0.2">
      <c r="A85" s="4" t="s">
        <v>151</v>
      </c>
      <c r="B85" s="4" t="s">
        <v>152</v>
      </c>
      <c r="C85" s="53">
        <v>0</v>
      </c>
      <c r="D85" s="53">
        <v>738208</v>
      </c>
      <c r="E85" s="53"/>
      <c r="F85" s="53"/>
      <c r="G85" s="53"/>
      <c r="H85" s="53">
        <v>7563.8</v>
      </c>
      <c r="I85" s="70">
        <v>228920</v>
      </c>
      <c r="J85" s="53"/>
      <c r="K85" s="53"/>
      <c r="L85" s="53">
        <v>114460</v>
      </c>
      <c r="M85" s="53">
        <v>114460</v>
      </c>
      <c r="N85" s="53"/>
      <c r="O85" s="53">
        <v>114460</v>
      </c>
      <c r="P85" s="53">
        <v>-57230</v>
      </c>
      <c r="Q85" s="54">
        <f t="shared" si="11"/>
        <v>522633.80000000005</v>
      </c>
    </row>
    <row r="86" spans="1:18" s="21" customFormat="1" x14ac:dyDescent="0.2">
      <c r="A86" s="4" t="s">
        <v>153</v>
      </c>
      <c r="B86" s="4" t="s">
        <v>154</v>
      </c>
      <c r="C86" s="53">
        <v>0</v>
      </c>
      <c r="D86" s="53">
        <v>805980</v>
      </c>
      <c r="E86" s="53"/>
      <c r="F86" s="53"/>
      <c r="G86" s="53"/>
      <c r="H86" s="53"/>
      <c r="I86" s="53"/>
      <c r="J86" s="53"/>
      <c r="K86" s="53">
        <v>83873.38</v>
      </c>
      <c r="L86" s="53"/>
      <c r="M86" s="53"/>
      <c r="N86" s="53"/>
      <c r="O86" s="53"/>
      <c r="P86" s="53">
        <v>6699.96</v>
      </c>
      <c r="Q86" s="54">
        <f t="shared" si="11"/>
        <v>90573.340000000011</v>
      </c>
    </row>
    <row r="87" spans="1:18" s="21" customFormat="1" x14ac:dyDescent="0.2">
      <c r="A87" s="4" t="s">
        <v>155</v>
      </c>
      <c r="B87" s="4" t="s">
        <v>156</v>
      </c>
      <c r="C87" s="53">
        <v>0</v>
      </c>
      <c r="D87" s="53">
        <v>1960000</v>
      </c>
      <c r="E87" s="53"/>
      <c r="F87" s="53"/>
      <c r="G87" s="53"/>
      <c r="H87" s="53"/>
      <c r="I87" s="53"/>
      <c r="J87" s="53">
        <v>92000</v>
      </c>
      <c r="K87" s="53"/>
      <c r="L87" s="53"/>
      <c r="M87" s="53">
        <v>6773.2</v>
      </c>
      <c r="N87" s="53">
        <v>8165.6</v>
      </c>
      <c r="O87" s="53"/>
      <c r="P87" s="53">
        <v>1797140</v>
      </c>
      <c r="Q87" s="54">
        <f t="shared" si="11"/>
        <v>1904078.8</v>
      </c>
    </row>
    <row r="88" spans="1:18" s="21" customFormat="1" x14ac:dyDescent="0.2">
      <c r="A88" s="4" t="s">
        <v>157</v>
      </c>
      <c r="B88" s="4" t="s">
        <v>158</v>
      </c>
      <c r="C88" s="53">
        <v>0</v>
      </c>
      <c r="D88" s="53">
        <v>100000</v>
      </c>
      <c r="E88" s="53"/>
      <c r="F88" s="53"/>
      <c r="G88" s="53"/>
      <c r="H88" s="69"/>
      <c r="I88" s="69"/>
      <c r="J88" s="53"/>
      <c r="K88" s="53"/>
      <c r="L88" s="53"/>
      <c r="M88" s="53"/>
      <c r="N88" s="53"/>
      <c r="O88" s="53"/>
      <c r="P88" s="53"/>
      <c r="Q88" s="54">
        <f t="shared" si="11"/>
        <v>0</v>
      </c>
      <c r="R88" s="38"/>
    </row>
    <row r="89" spans="1:18" s="21" customFormat="1" x14ac:dyDescent="0.2">
      <c r="A89" s="4" t="s">
        <v>159</v>
      </c>
      <c r="B89" s="4" t="s">
        <v>160</v>
      </c>
      <c r="C89" s="53"/>
      <c r="D89" s="53">
        <v>305000</v>
      </c>
      <c r="E89" s="53"/>
      <c r="F89" s="53"/>
      <c r="G89" s="53"/>
      <c r="H89" s="69"/>
      <c r="I89" s="70">
        <v>615201.55000000005</v>
      </c>
      <c r="J89" s="53">
        <v>617109.06000000006</v>
      </c>
      <c r="K89" s="53">
        <v>1224062.73</v>
      </c>
      <c r="L89" s="53">
        <v>1500000</v>
      </c>
      <c r="M89" s="53">
        <v>607100.85</v>
      </c>
      <c r="N89" s="53">
        <v>1231341.1299999999</v>
      </c>
      <c r="O89" s="53">
        <v>629372.67000000004</v>
      </c>
      <c r="P89" s="53">
        <v>219999.99</v>
      </c>
      <c r="Q89" s="54">
        <f t="shared" si="11"/>
        <v>6644187.9799999995</v>
      </c>
    </row>
    <row r="90" spans="1:18" s="21" customFormat="1" x14ac:dyDescent="0.2">
      <c r="A90" s="4" t="s">
        <v>161</v>
      </c>
      <c r="B90" s="4" t="s">
        <v>162</v>
      </c>
      <c r="C90" s="53">
        <v>0</v>
      </c>
      <c r="D90" s="53">
        <v>2315457.44</v>
      </c>
      <c r="E90" s="53">
        <v>497457.42</v>
      </c>
      <c r="F90" s="53">
        <v>0</v>
      </c>
      <c r="G90" s="53"/>
      <c r="H90" s="53"/>
      <c r="I90" s="70">
        <v>361495.53</v>
      </c>
      <c r="J90" s="53"/>
      <c r="K90" s="53">
        <v>78470</v>
      </c>
      <c r="L90" s="53">
        <v>28320</v>
      </c>
      <c r="M90" s="53"/>
      <c r="N90" s="53"/>
      <c r="O90" s="53">
        <v>810626.78</v>
      </c>
      <c r="P90" s="53">
        <v>138060</v>
      </c>
      <c r="Q90" s="54">
        <f t="shared" si="11"/>
        <v>1914429.73</v>
      </c>
    </row>
    <row r="91" spans="1:18" s="21" customFormat="1" ht="30" x14ac:dyDescent="0.2">
      <c r="A91" s="4" t="s">
        <v>163</v>
      </c>
      <c r="B91" s="4" t="s">
        <v>164</v>
      </c>
      <c r="C91" s="53">
        <v>0</v>
      </c>
      <c r="D91" s="53">
        <v>10600000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4">
        <f t="shared" si="11"/>
        <v>0</v>
      </c>
    </row>
    <row r="92" spans="1:18" s="21" customFormat="1" x14ac:dyDescent="0.2">
      <c r="A92" s="4" t="s">
        <v>165</v>
      </c>
      <c r="B92" s="4" t="s">
        <v>166</v>
      </c>
      <c r="C92" s="53">
        <v>0</v>
      </c>
      <c r="D92" s="53">
        <v>2024148.76</v>
      </c>
      <c r="E92" s="53"/>
      <c r="F92" s="53"/>
      <c r="G92" s="53"/>
      <c r="H92" s="53"/>
      <c r="I92" s="69"/>
      <c r="J92" s="53"/>
      <c r="K92" s="53"/>
      <c r="L92" s="53"/>
      <c r="M92" s="53"/>
      <c r="N92" s="53">
        <v>270000</v>
      </c>
      <c r="O92" s="53">
        <v>80000</v>
      </c>
      <c r="P92" s="53">
        <v>1057890.25</v>
      </c>
      <c r="Q92" s="54">
        <f t="shared" si="11"/>
        <v>1407890.25</v>
      </c>
    </row>
    <row r="93" spans="1:18" s="21" customFormat="1" ht="30" x14ac:dyDescent="0.2">
      <c r="A93" s="4" t="s">
        <v>167</v>
      </c>
      <c r="B93" s="4" t="s">
        <v>168</v>
      </c>
      <c r="C93" s="53">
        <v>0</v>
      </c>
      <c r="D93" s="53">
        <v>3022769.97</v>
      </c>
      <c r="E93" s="53">
        <v>39159.19</v>
      </c>
      <c r="F93" s="53">
        <v>16500</v>
      </c>
      <c r="G93" s="53">
        <v>31360.799999999999</v>
      </c>
      <c r="H93" s="53">
        <v>16500</v>
      </c>
      <c r="I93" s="53">
        <v>16500</v>
      </c>
      <c r="J93" s="53">
        <v>16500</v>
      </c>
      <c r="K93" s="53">
        <v>115299.68</v>
      </c>
      <c r="L93" s="53"/>
      <c r="M93" s="53"/>
      <c r="N93" s="53">
        <v>89748.05</v>
      </c>
      <c r="O93" s="53">
        <v>29922.36</v>
      </c>
      <c r="P93" s="53">
        <v>57017.4</v>
      </c>
      <c r="Q93" s="54">
        <f t="shared" si="11"/>
        <v>428507.48</v>
      </c>
    </row>
    <row r="94" spans="1:18" s="21" customFormat="1" ht="30" x14ac:dyDescent="0.2">
      <c r="A94" s="4" t="s">
        <v>169</v>
      </c>
      <c r="B94" s="4" t="s">
        <v>170</v>
      </c>
      <c r="C94" s="53">
        <v>0</v>
      </c>
      <c r="D94" s="53">
        <v>8008793.1299999999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>
        <v>925388.91</v>
      </c>
      <c r="Q94" s="54">
        <f t="shared" si="11"/>
        <v>925388.91</v>
      </c>
    </row>
    <row r="95" spans="1:18" s="21" customFormat="1" x14ac:dyDescent="0.2">
      <c r="A95" s="4" t="s">
        <v>171</v>
      </c>
      <c r="B95" s="4" t="s">
        <v>172</v>
      </c>
      <c r="C95" s="53"/>
      <c r="D95" s="53">
        <v>6000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4">
        <f t="shared" si="11"/>
        <v>0</v>
      </c>
      <c r="R95" s="39"/>
    </row>
    <row r="96" spans="1:18" s="21" customFormat="1" x14ac:dyDescent="0.2">
      <c r="A96" s="4" t="s">
        <v>173</v>
      </c>
      <c r="B96" s="4" t="s">
        <v>174</v>
      </c>
      <c r="C96" s="53"/>
      <c r="D96" s="53">
        <v>129000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4">
        <f t="shared" si="11"/>
        <v>0</v>
      </c>
    </row>
    <row r="97" spans="1:19" s="21" customFormat="1" ht="30" x14ac:dyDescent="0.2">
      <c r="A97" s="4" t="s">
        <v>175</v>
      </c>
      <c r="B97" s="4" t="s">
        <v>176</v>
      </c>
      <c r="C97" s="53">
        <v>0</v>
      </c>
      <c r="D97" s="53">
        <f>D99+D100+D98</f>
        <v>11922404.239999998</v>
      </c>
      <c r="E97" s="53"/>
      <c r="F97" s="53"/>
      <c r="G97" s="53"/>
      <c r="H97" s="53"/>
      <c r="I97" s="53"/>
      <c r="J97" s="53">
        <v>637500.03</v>
      </c>
      <c r="K97" s="53"/>
      <c r="L97" s="53">
        <f>L99+L100</f>
        <v>2120847.16</v>
      </c>
      <c r="M97" s="53">
        <f>M99+M100</f>
        <v>1358390.64</v>
      </c>
      <c r="N97" s="53">
        <f t="shared" ref="N97:O97" si="17">N99+N100</f>
        <v>0</v>
      </c>
      <c r="O97" s="53">
        <f t="shared" si="17"/>
        <v>130213</v>
      </c>
      <c r="P97" s="53">
        <f>P99+P100</f>
        <v>1062062.95</v>
      </c>
      <c r="Q97" s="54">
        <f t="shared" si="11"/>
        <v>5309013.78</v>
      </c>
      <c r="R97" s="38"/>
    </row>
    <row r="98" spans="1:19" s="21" customFormat="1" x14ac:dyDescent="0.2">
      <c r="A98" s="4" t="s">
        <v>418</v>
      </c>
      <c r="B98" s="4" t="s">
        <v>419</v>
      </c>
      <c r="C98" s="53"/>
      <c r="D98" s="53">
        <v>12494.29</v>
      </c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4">
        <f t="shared" si="11"/>
        <v>0</v>
      </c>
    </row>
    <row r="99" spans="1:19" s="21" customFormat="1" x14ac:dyDescent="0.2">
      <c r="A99" s="4" t="s">
        <v>177</v>
      </c>
      <c r="B99" s="4" t="s">
        <v>178</v>
      </c>
      <c r="C99" s="53">
        <v>0</v>
      </c>
      <c r="D99" s="53">
        <v>9081959.4100000001</v>
      </c>
      <c r="E99" s="53"/>
      <c r="F99" s="53"/>
      <c r="G99" s="53"/>
      <c r="H99" s="69"/>
      <c r="I99" s="70">
        <v>1284984.92</v>
      </c>
      <c r="J99" s="53">
        <v>447500.03</v>
      </c>
      <c r="K99" s="53"/>
      <c r="L99" s="53">
        <v>2022159.16</v>
      </c>
      <c r="M99" s="53">
        <v>1358390.64</v>
      </c>
      <c r="N99" s="53"/>
      <c r="O99" s="53">
        <v>73160</v>
      </c>
      <c r="P99" s="53">
        <v>669200.35</v>
      </c>
      <c r="Q99" s="54">
        <f t="shared" si="11"/>
        <v>5855395.0999999996</v>
      </c>
    </row>
    <row r="100" spans="1:19" s="21" customFormat="1" x14ac:dyDescent="0.2">
      <c r="A100" s="4" t="s">
        <v>179</v>
      </c>
      <c r="B100" s="4" t="s">
        <v>180</v>
      </c>
      <c r="C100" s="53">
        <v>0</v>
      </c>
      <c r="D100" s="53">
        <v>2827950.54</v>
      </c>
      <c r="E100" s="53"/>
      <c r="F100" s="53"/>
      <c r="G100" s="53"/>
      <c r="H100" s="53"/>
      <c r="I100" s="70">
        <v>296064</v>
      </c>
      <c r="J100" s="53">
        <v>190000</v>
      </c>
      <c r="K100" s="53"/>
      <c r="L100" s="53">
        <v>98688</v>
      </c>
      <c r="M100" s="53"/>
      <c r="N100" s="53"/>
      <c r="O100" s="53">
        <v>57053</v>
      </c>
      <c r="P100" s="53">
        <v>392862.6</v>
      </c>
      <c r="Q100" s="54">
        <f t="shared" si="11"/>
        <v>1034667.6</v>
      </c>
    </row>
    <row r="101" spans="1:19" s="18" customFormat="1" x14ac:dyDescent="0.2">
      <c r="A101" s="26">
        <v>2.2999999999999998</v>
      </c>
      <c r="B101" s="27" t="s">
        <v>181</v>
      </c>
      <c r="C101" s="58">
        <f>+C125+C114+C135+C106+C109</f>
        <v>14635000</v>
      </c>
      <c r="D101" s="58">
        <f>D102+D106+D109+D114+D116+D125+D135+D119</f>
        <v>36937283.480000004</v>
      </c>
      <c r="E101" s="58">
        <f>+E102+E106+E109+E119+E125+E134+E135+E114</f>
        <v>515100</v>
      </c>
      <c r="F101" s="58">
        <f>+F102+F106+F109+F119+F125+F134+F135+F114</f>
        <v>504700</v>
      </c>
      <c r="G101" s="58">
        <f>+G102+G106+G109+G119+G125+G134+G135+G114+G108+G116</f>
        <v>2293366.16</v>
      </c>
      <c r="H101" s="58">
        <f>+H102+H106+H109+H119+H125+H134+H135+H114+H116</f>
        <v>1832597.2</v>
      </c>
      <c r="I101" s="58">
        <f>+I102+I106+I109+I119+I125+I134+I135+I114+I116</f>
        <v>2376637.7800000003</v>
      </c>
      <c r="J101" s="58">
        <f>+J102+J106+J109+J119+J125+J134+J135+J114+J116</f>
        <v>1186840.3900000001</v>
      </c>
      <c r="K101" s="58">
        <f>+K102+K106+K109+K119+K125+K134+K135+K114+K116</f>
        <v>577624.19999999995</v>
      </c>
      <c r="L101" s="58">
        <f>+L102+L106+L109+L119+L125+L134+L135+L114+L116</f>
        <v>3409731.68</v>
      </c>
      <c r="M101" s="58">
        <f t="shared" ref="M101" si="18">+M102+M106+M109+M119+M125+M134+M135+M114+M116</f>
        <v>986510.02</v>
      </c>
      <c r="N101" s="58">
        <f>+N102+N106+N109+N119+N125+N134+N135+N114+N116+N108+N111+N113+R125</f>
        <v>1989194.8599999999</v>
      </c>
      <c r="O101" s="58">
        <f>+O102+O106+O109+O119+O125+O134+O135+O114+O116</f>
        <v>3845867.62</v>
      </c>
      <c r="P101" s="58">
        <f>+P102+P106+P109+P119+P125+P134+P135+P114+P116+P111+P112+P115+P117+P108</f>
        <v>3127942.93</v>
      </c>
      <c r="Q101" s="56">
        <f>SUM(E101:P101)</f>
        <v>22646112.84</v>
      </c>
      <c r="S101" s="19"/>
    </row>
    <row r="102" spans="1:19" s="21" customFormat="1" ht="30" x14ac:dyDescent="0.2">
      <c r="A102" s="4" t="s">
        <v>182</v>
      </c>
      <c r="B102" s="4" t="s">
        <v>183</v>
      </c>
      <c r="C102" s="53">
        <f>+C105+C103</f>
        <v>0</v>
      </c>
      <c r="D102" s="53">
        <f>+D105+D103+D104</f>
        <v>2658080.2999999998</v>
      </c>
      <c r="E102" s="54"/>
      <c r="F102" s="54"/>
      <c r="G102" s="54"/>
      <c r="H102" s="54"/>
      <c r="I102" s="54">
        <f>+I105</f>
        <v>69380.800000000003</v>
      </c>
      <c r="J102" s="54">
        <f>+J105+J103</f>
        <v>141183.62</v>
      </c>
      <c r="K102" s="54">
        <f t="shared" ref="K102:N102" si="19">+K105+K103</f>
        <v>0</v>
      </c>
      <c r="L102" s="54">
        <f t="shared" si="19"/>
        <v>65000.3</v>
      </c>
      <c r="M102" s="54">
        <f t="shared" si="19"/>
        <v>0</v>
      </c>
      <c r="N102" s="54">
        <f t="shared" si="19"/>
        <v>152102</v>
      </c>
      <c r="O102" s="54">
        <f>+O105+O103+O104</f>
        <v>83308</v>
      </c>
      <c r="P102" s="54">
        <f>+P105+P103+P104</f>
        <v>951117.62</v>
      </c>
      <c r="Q102" s="54">
        <f>SUM(E102:P102)</f>
        <v>1462092.3399999999</v>
      </c>
      <c r="R102" s="38">
        <f>P101-3127942.93</f>
        <v>0</v>
      </c>
      <c r="S102" s="38"/>
    </row>
    <row r="103" spans="1:19" s="21" customFormat="1" ht="30" x14ac:dyDescent="0.2">
      <c r="A103" s="4" t="s">
        <v>184</v>
      </c>
      <c r="B103" s="4" t="s">
        <v>185</v>
      </c>
      <c r="C103" s="53">
        <v>0</v>
      </c>
      <c r="D103" s="53">
        <v>2164120.2999999998</v>
      </c>
      <c r="E103" s="54"/>
      <c r="F103" s="54"/>
      <c r="G103" s="54"/>
      <c r="H103" s="54"/>
      <c r="I103" s="54"/>
      <c r="J103" s="54">
        <v>121999.52</v>
      </c>
      <c r="K103" s="53"/>
      <c r="L103" s="53">
        <v>65000.3</v>
      </c>
      <c r="M103" s="53"/>
      <c r="N103" s="53">
        <v>140715</v>
      </c>
      <c r="O103" s="53">
        <v>76700</v>
      </c>
      <c r="P103" s="53">
        <v>859065.82</v>
      </c>
      <c r="Q103" s="54">
        <f t="shared" ref="Q103:Q148" si="20">SUM(E103:P103)</f>
        <v>1263480.6399999999</v>
      </c>
      <c r="R103" s="38"/>
    </row>
    <row r="104" spans="1:19" s="21" customFormat="1" x14ac:dyDescent="0.2">
      <c r="A104" s="4" t="s">
        <v>186</v>
      </c>
      <c r="B104" s="4" t="s">
        <v>187</v>
      </c>
      <c r="C104" s="53"/>
      <c r="D104" s="53">
        <v>23121.8</v>
      </c>
      <c r="E104" s="54"/>
      <c r="F104" s="54"/>
      <c r="G104" s="54"/>
      <c r="H104" s="54"/>
      <c r="I104" s="54"/>
      <c r="J104" s="54"/>
      <c r="K104" s="53"/>
      <c r="L104" s="53"/>
      <c r="M104" s="53"/>
      <c r="N104" s="53"/>
      <c r="O104" s="53">
        <v>6608</v>
      </c>
      <c r="P104" s="53"/>
      <c r="Q104" s="54">
        <f t="shared" si="20"/>
        <v>6608</v>
      </c>
      <c r="R104" s="38"/>
    </row>
    <row r="105" spans="1:19" s="21" customFormat="1" x14ac:dyDescent="0.2">
      <c r="A105" s="4" t="s">
        <v>188</v>
      </c>
      <c r="B105" s="4" t="s">
        <v>189</v>
      </c>
      <c r="C105" s="53">
        <v>0</v>
      </c>
      <c r="D105" s="53">
        <v>470838.2</v>
      </c>
      <c r="E105" s="54"/>
      <c r="F105" s="54"/>
      <c r="G105" s="54"/>
      <c r="H105" s="69"/>
      <c r="I105" s="70">
        <v>69380.800000000003</v>
      </c>
      <c r="J105" s="54">
        <v>19184.099999999999</v>
      </c>
      <c r="K105" s="53"/>
      <c r="L105" s="53"/>
      <c r="M105" s="53"/>
      <c r="N105" s="53">
        <v>11387</v>
      </c>
      <c r="O105" s="53"/>
      <c r="P105" s="53">
        <v>92051.8</v>
      </c>
      <c r="Q105" s="54">
        <f t="shared" si="20"/>
        <v>192003.7</v>
      </c>
      <c r="R105" s="39"/>
    </row>
    <row r="106" spans="1:19" s="21" customFormat="1" x14ac:dyDescent="0.2">
      <c r="A106" s="4" t="s">
        <v>190</v>
      </c>
      <c r="B106" s="4" t="s">
        <v>191</v>
      </c>
      <c r="C106" s="53">
        <f>+C108+C107</f>
        <v>87500</v>
      </c>
      <c r="D106" s="53">
        <f>+D108+D107</f>
        <v>2042020</v>
      </c>
      <c r="E106" s="54"/>
      <c r="F106" s="54"/>
      <c r="G106" s="54">
        <v>29570.799999999999</v>
      </c>
      <c r="H106" s="54">
        <f>H107</f>
        <v>7670</v>
      </c>
      <c r="I106" s="54">
        <f t="shared" ref="I106:P106" si="21">I107</f>
        <v>11419.98</v>
      </c>
      <c r="J106" s="54">
        <f>J108</f>
        <v>332288</v>
      </c>
      <c r="K106" s="54">
        <f t="shared" si="21"/>
        <v>0</v>
      </c>
      <c r="L106" s="54">
        <f>L107+L108</f>
        <v>488874</v>
      </c>
      <c r="M106" s="54">
        <f t="shared" si="21"/>
        <v>79650</v>
      </c>
      <c r="N106" s="54">
        <f t="shared" si="21"/>
        <v>0</v>
      </c>
      <c r="O106" s="54">
        <f>O107+O108</f>
        <v>290513.64</v>
      </c>
      <c r="P106" s="54">
        <f t="shared" si="21"/>
        <v>1878.86</v>
      </c>
      <c r="Q106" s="54">
        <f t="shared" si="20"/>
        <v>1241865.28</v>
      </c>
    </row>
    <row r="107" spans="1:19" s="21" customFormat="1" x14ac:dyDescent="0.2">
      <c r="A107" s="4" t="s">
        <v>192</v>
      </c>
      <c r="B107" s="4" t="s">
        <v>193</v>
      </c>
      <c r="C107" s="53">
        <v>12500</v>
      </c>
      <c r="D107" s="53">
        <v>172520</v>
      </c>
      <c r="E107" s="54"/>
      <c r="F107" s="54"/>
      <c r="G107" s="54"/>
      <c r="H107" s="54">
        <v>7670</v>
      </c>
      <c r="I107" s="70">
        <v>11419.98</v>
      </c>
      <c r="J107" s="54"/>
      <c r="K107" s="71"/>
      <c r="L107" s="53">
        <v>1829</v>
      </c>
      <c r="M107" s="54">
        <v>79650</v>
      </c>
      <c r="N107" s="53"/>
      <c r="O107" s="53"/>
      <c r="P107" s="54">
        <v>1878.86</v>
      </c>
      <c r="Q107" s="54">
        <f t="shared" si="20"/>
        <v>102447.84</v>
      </c>
    </row>
    <row r="108" spans="1:19" s="21" customFormat="1" x14ac:dyDescent="0.2">
      <c r="A108" s="4" t="s">
        <v>194</v>
      </c>
      <c r="B108" s="4" t="s">
        <v>195</v>
      </c>
      <c r="C108" s="53">
        <v>75000</v>
      </c>
      <c r="D108" s="53">
        <v>1869500</v>
      </c>
      <c r="E108" s="54"/>
      <c r="F108" s="54"/>
      <c r="G108" s="54"/>
      <c r="H108" s="69"/>
      <c r="I108" s="54"/>
      <c r="J108" s="54">
        <v>332288</v>
      </c>
      <c r="K108" s="53"/>
      <c r="L108" s="53">
        <v>487045</v>
      </c>
      <c r="M108" s="53"/>
      <c r="N108" s="54">
        <v>462931.7</v>
      </c>
      <c r="O108" s="54">
        <v>290513.64</v>
      </c>
      <c r="P108" s="54">
        <v>33600.5</v>
      </c>
      <c r="Q108" s="54">
        <f t="shared" si="20"/>
        <v>1606378.8399999999</v>
      </c>
    </row>
    <row r="109" spans="1:19" s="21" customFormat="1" ht="30" x14ac:dyDescent="0.2">
      <c r="A109" s="4" t="s">
        <v>196</v>
      </c>
      <c r="B109" s="4" t="s">
        <v>197</v>
      </c>
      <c r="C109" s="53">
        <f>+C111</f>
        <v>65000</v>
      </c>
      <c r="D109" s="53">
        <f>+D111+D113+D110+D112</f>
        <v>2230421.15</v>
      </c>
      <c r="E109" s="53"/>
      <c r="F109" s="53"/>
      <c r="G109" s="53"/>
      <c r="H109" s="53"/>
      <c r="I109" s="62">
        <f>+I110+I111</f>
        <v>402297.39999999997</v>
      </c>
      <c r="J109" s="62">
        <f t="shared" ref="J109:L109" si="22">+J110+J111</f>
        <v>0</v>
      </c>
      <c r="K109" s="62">
        <f t="shared" si="22"/>
        <v>0</v>
      </c>
      <c r="L109" s="62">
        <f t="shared" si="22"/>
        <v>396654.29</v>
      </c>
      <c r="M109" s="53"/>
      <c r="N109" s="53"/>
      <c r="O109" s="53">
        <f>O110+O111+O112</f>
        <v>631816.39</v>
      </c>
      <c r="P109" s="53"/>
      <c r="Q109" s="54">
        <f t="shared" si="20"/>
        <v>1430768.08</v>
      </c>
    </row>
    <row r="110" spans="1:19" s="21" customFormat="1" x14ac:dyDescent="0.2">
      <c r="A110" s="4" t="s">
        <v>198</v>
      </c>
      <c r="B110" s="4" t="s">
        <v>199</v>
      </c>
      <c r="C110" s="53"/>
      <c r="D110" s="53">
        <v>455912.55</v>
      </c>
      <c r="E110" s="53"/>
      <c r="F110" s="53">
        <f>D101-22710232.19</f>
        <v>14227051.290000003</v>
      </c>
      <c r="G110" s="53"/>
      <c r="H110" s="53"/>
      <c r="I110" s="76">
        <v>85148.800000000003</v>
      </c>
      <c r="J110" s="53"/>
      <c r="K110" s="53"/>
      <c r="L110" s="53">
        <v>112763.75</v>
      </c>
      <c r="M110" s="53"/>
      <c r="N110" s="53"/>
      <c r="O110" s="53">
        <v>116434.28</v>
      </c>
      <c r="P110" s="53"/>
      <c r="Q110" s="54">
        <f t="shared" si="20"/>
        <v>14541398.120000003</v>
      </c>
      <c r="R110" s="38"/>
    </row>
    <row r="111" spans="1:19" s="21" customFormat="1" x14ac:dyDescent="0.2">
      <c r="A111" s="4" t="s">
        <v>200</v>
      </c>
      <c r="B111" s="4" t="s">
        <v>201</v>
      </c>
      <c r="C111" s="53">
        <v>65000</v>
      </c>
      <c r="D111" s="53">
        <v>1474508.6</v>
      </c>
      <c r="E111" s="53"/>
      <c r="F111" s="53"/>
      <c r="G111" s="53"/>
      <c r="H111" s="53"/>
      <c r="I111" s="76">
        <v>317148.59999999998</v>
      </c>
      <c r="J111" s="53"/>
      <c r="K111" s="53"/>
      <c r="L111" s="53">
        <v>283890.53999999998</v>
      </c>
      <c r="M111" s="53"/>
      <c r="N111" s="53">
        <v>52191.4</v>
      </c>
      <c r="O111" s="53">
        <v>515382.11</v>
      </c>
      <c r="P111" s="53">
        <v>303171.5</v>
      </c>
      <c r="Q111" s="54">
        <f t="shared" si="20"/>
        <v>1471784.15</v>
      </c>
    </row>
    <row r="112" spans="1:19" s="21" customFormat="1" x14ac:dyDescent="0.2">
      <c r="A112" s="4" t="s">
        <v>202</v>
      </c>
      <c r="B112" s="4" t="s">
        <v>203</v>
      </c>
      <c r="C112" s="53"/>
      <c r="D112" s="53">
        <v>100000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>
        <f t="shared" si="20"/>
        <v>0</v>
      </c>
      <c r="S112" s="21" t="s">
        <v>0</v>
      </c>
    </row>
    <row r="113" spans="1:18" s="21" customFormat="1" x14ac:dyDescent="0.2">
      <c r="A113" s="4" t="s">
        <v>204</v>
      </c>
      <c r="B113" s="4" t="s">
        <v>205</v>
      </c>
      <c r="C113" s="53"/>
      <c r="D113" s="53">
        <v>200000</v>
      </c>
      <c r="E113" s="53"/>
      <c r="F113" s="53"/>
      <c r="G113" s="53"/>
      <c r="H113" s="53"/>
      <c r="I113" s="53"/>
      <c r="J113" s="53"/>
      <c r="K113" s="53"/>
      <c r="L113" s="53"/>
      <c r="M113" s="53"/>
      <c r="N113" s="53">
        <v>40625</v>
      </c>
      <c r="O113" s="53"/>
      <c r="P113" s="53"/>
      <c r="Q113" s="54">
        <f t="shared" si="20"/>
        <v>40625</v>
      </c>
    </row>
    <row r="114" spans="1:18" s="21" customFormat="1" x14ac:dyDescent="0.2">
      <c r="A114" s="4" t="s">
        <v>206</v>
      </c>
      <c r="B114" s="4" t="s">
        <v>207</v>
      </c>
      <c r="C114" s="53">
        <f>+C115</f>
        <v>1800000</v>
      </c>
      <c r="D114" s="53">
        <f>+D115</f>
        <v>925661</v>
      </c>
      <c r="E114" s="53"/>
      <c r="F114" s="53"/>
      <c r="G114" s="53"/>
      <c r="H114" s="53">
        <f>H115</f>
        <v>124661</v>
      </c>
      <c r="I114" s="53">
        <f t="shared" ref="I114:K114" si="23">I115</f>
        <v>0</v>
      </c>
      <c r="J114" s="53">
        <f t="shared" si="23"/>
        <v>0</v>
      </c>
      <c r="K114" s="53">
        <f t="shared" si="23"/>
        <v>0</v>
      </c>
      <c r="L114" s="53">
        <f>L115</f>
        <v>0</v>
      </c>
      <c r="M114" s="53"/>
      <c r="N114" s="53"/>
      <c r="O114" s="53">
        <f>O115</f>
        <v>375127.84</v>
      </c>
      <c r="P114" s="53"/>
      <c r="Q114" s="54">
        <f t="shared" si="20"/>
        <v>499788.84</v>
      </c>
    </row>
    <row r="115" spans="1:18" s="21" customFormat="1" ht="30" x14ac:dyDescent="0.2">
      <c r="A115" s="4" t="s">
        <v>208</v>
      </c>
      <c r="B115" s="4" t="s">
        <v>209</v>
      </c>
      <c r="C115" s="53">
        <v>1800000</v>
      </c>
      <c r="D115" s="53">
        <v>925661</v>
      </c>
      <c r="E115" s="54"/>
      <c r="F115" s="54"/>
      <c r="G115" s="54"/>
      <c r="H115" s="54">
        <v>124661</v>
      </c>
      <c r="I115" s="54"/>
      <c r="J115" s="54"/>
      <c r="K115" s="53"/>
      <c r="L115" s="53"/>
      <c r="M115" s="53"/>
      <c r="N115" s="53"/>
      <c r="O115" s="53">
        <v>375127.84</v>
      </c>
      <c r="P115" s="54"/>
      <c r="Q115" s="54">
        <f t="shared" si="20"/>
        <v>499788.84</v>
      </c>
    </row>
    <row r="116" spans="1:18" s="21" customFormat="1" ht="30" x14ac:dyDescent="0.2">
      <c r="A116" s="4" t="s">
        <v>210</v>
      </c>
      <c r="B116" s="4" t="s">
        <v>211</v>
      </c>
      <c r="C116" s="53">
        <v>0</v>
      </c>
      <c r="D116" s="53">
        <f>D117</f>
        <v>185200</v>
      </c>
      <c r="E116" s="53">
        <f t="shared" ref="E116:L116" si="24">E117</f>
        <v>0</v>
      </c>
      <c r="F116" s="53">
        <f t="shared" si="24"/>
        <v>0</v>
      </c>
      <c r="G116" s="53">
        <f t="shared" si="24"/>
        <v>57133.96</v>
      </c>
      <c r="H116" s="53">
        <f t="shared" si="24"/>
        <v>0</v>
      </c>
      <c r="I116" s="53">
        <f t="shared" si="24"/>
        <v>0</v>
      </c>
      <c r="J116" s="53">
        <f t="shared" si="24"/>
        <v>0</v>
      </c>
      <c r="K116" s="53">
        <f t="shared" si="24"/>
        <v>0</v>
      </c>
      <c r="L116" s="53">
        <f t="shared" si="24"/>
        <v>45595.62</v>
      </c>
      <c r="M116" s="53"/>
      <c r="N116" s="53"/>
      <c r="O116" s="53"/>
      <c r="P116" s="53"/>
      <c r="Q116" s="54">
        <f t="shared" si="20"/>
        <v>102729.58</v>
      </c>
    </row>
    <row r="117" spans="1:18" s="21" customFormat="1" x14ac:dyDescent="0.2">
      <c r="A117" s="4" t="s">
        <v>212</v>
      </c>
      <c r="B117" s="4" t="s">
        <v>213</v>
      </c>
      <c r="C117" s="53"/>
      <c r="D117" s="53">
        <v>185200</v>
      </c>
      <c r="E117" s="53"/>
      <c r="F117" s="53"/>
      <c r="G117" s="53">
        <v>57133.96</v>
      </c>
      <c r="H117" s="69"/>
      <c r="I117" s="53"/>
      <c r="J117" s="53"/>
      <c r="K117" s="53"/>
      <c r="L117" s="53">
        <v>45595.62</v>
      </c>
      <c r="M117" s="53"/>
      <c r="N117" s="53"/>
      <c r="O117" s="53"/>
      <c r="P117" s="53"/>
      <c r="Q117" s="54">
        <f t="shared" si="20"/>
        <v>102729.58</v>
      </c>
    </row>
    <row r="118" spans="1:18" s="21" customFormat="1" x14ac:dyDescent="0.2">
      <c r="A118" s="4" t="s">
        <v>214</v>
      </c>
      <c r="B118" s="4" t="s">
        <v>215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4">
        <f t="shared" si="20"/>
        <v>0</v>
      </c>
      <c r="R118" s="38"/>
    </row>
    <row r="119" spans="1:18" s="21" customFormat="1" ht="30" x14ac:dyDescent="0.2">
      <c r="A119" s="4" t="s">
        <v>216</v>
      </c>
      <c r="B119" s="4" t="s">
        <v>217</v>
      </c>
      <c r="C119" s="53">
        <v>0</v>
      </c>
      <c r="D119" s="53">
        <f>D120+D124+D122+D123</f>
        <v>613350</v>
      </c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>
        <f>O120</f>
        <v>151299.6</v>
      </c>
      <c r="P119" s="53"/>
      <c r="Q119" s="54">
        <f t="shared" si="20"/>
        <v>151299.6</v>
      </c>
      <c r="R119" s="38"/>
    </row>
    <row r="120" spans="1:18" s="21" customFormat="1" x14ac:dyDescent="0.2">
      <c r="A120" s="4" t="s">
        <v>218</v>
      </c>
      <c r="B120" s="4" t="s">
        <v>219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>
        <v>151299.6</v>
      </c>
      <c r="P120" s="53"/>
      <c r="Q120" s="54">
        <f t="shared" si="20"/>
        <v>151299.6</v>
      </c>
      <c r="R120" s="38"/>
    </row>
    <row r="121" spans="1:18" s="21" customFormat="1" x14ac:dyDescent="0.2">
      <c r="A121" s="4" t="s">
        <v>220</v>
      </c>
      <c r="B121" s="4" t="s">
        <v>221</v>
      </c>
      <c r="C121" s="53">
        <v>0</v>
      </c>
      <c r="D121" s="53">
        <v>0</v>
      </c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4">
        <f t="shared" si="20"/>
        <v>0</v>
      </c>
      <c r="R121" s="38"/>
    </row>
    <row r="122" spans="1:18" s="21" customFormat="1" x14ac:dyDescent="0.2">
      <c r="A122" s="4" t="s">
        <v>222</v>
      </c>
      <c r="B122" s="4" t="s">
        <v>223</v>
      </c>
      <c r="C122" s="53"/>
      <c r="D122" s="53">
        <v>375950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4">
        <f t="shared" si="20"/>
        <v>0</v>
      </c>
    </row>
    <row r="123" spans="1:18" s="21" customFormat="1" x14ac:dyDescent="0.2">
      <c r="A123" s="4" t="s">
        <v>224</v>
      </c>
      <c r="B123" s="4" t="s">
        <v>225</v>
      </c>
      <c r="C123" s="53">
        <v>0</v>
      </c>
      <c r="D123" s="53">
        <v>50400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>
        <f t="shared" si="20"/>
        <v>0</v>
      </c>
    </row>
    <row r="124" spans="1:18" s="21" customFormat="1" x14ac:dyDescent="0.2">
      <c r="A124" s="4" t="s">
        <v>226</v>
      </c>
      <c r="B124" s="4" t="s">
        <v>227</v>
      </c>
      <c r="C124" s="53"/>
      <c r="D124" s="53">
        <v>187000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>
        <f t="shared" si="20"/>
        <v>0</v>
      </c>
    </row>
    <row r="125" spans="1:18" s="21" customFormat="1" ht="45" x14ac:dyDescent="0.2">
      <c r="A125" s="4" t="s">
        <v>228</v>
      </c>
      <c r="B125" s="4" t="s">
        <v>229</v>
      </c>
      <c r="C125" s="53">
        <f>+C126+C130</f>
        <v>9408000</v>
      </c>
      <c r="D125" s="53">
        <f>+D126+D130+D128+D133+D131+D127+D129</f>
        <v>10351750</v>
      </c>
      <c r="E125" s="53">
        <f>E126</f>
        <v>515100</v>
      </c>
      <c r="F125" s="53">
        <f>F126</f>
        <v>504700</v>
      </c>
      <c r="G125" s="53">
        <f>G126</f>
        <v>518400</v>
      </c>
      <c r="H125" s="53">
        <f>H126+H130</f>
        <v>548750</v>
      </c>
      <c r="I125" s="53">
        <f>I126+I130</f>
        <v>602360</v>
      </c>
      <c r="J125" s="53">
        <f>J126+J130</f>
        <v>518400</v>
      </c>
      <c r="K125" s="53">
        <f>K126+K130</f>
        <v>518400</v>
      </c>
      <c r="L125" s="53">
        <f>L126+L130+L131+L127</f>
        <v>1572456.7</v>
      </c>
      <c r="M125" s="53">
        <f>M126+M130+M131+M127</f>
        <v>518400</v>
      </c>
      <c r="N125" s="53">
        <f>N126+N130+N131+N127</f>
        <v>508700</v>
      </c>
      <c r="O125" s="53">
        <f>O126+O130+O131+O127+O132+O133</f>
        <v>788527.95</v>
      </c>
      <c r="P125" s="53">
        <f>P126+P130+P131+P127+P132+P133</f>
        <v>649065.72</v>
      </c>
      <c r="Q125" s="54">
        <f t="shared" si="20"/>
        <v>7763260.3700000001</v>
      </c>
    </row>
    <row r="126" spans="1:18" s="21" customFormat="1" x14ac:dyDescent="0.2">
      <c r="A126" s="4" t="s">
        <v>230</v>
      </c>
      <c r="B126" s="4" t="s">
        <v>231</v>
      </c>
      <c r="C126" s="53">
        <v>9300000</v>
      </c>
      <c r="D126" s="53">
        <v>8791283.5</v>
      </c>
      <c r="E126" s="54">
        <v>515100</v>
      </c>
      <c r="F126" s="54">
        <v>504700</v>
      </c>
      <c r="G126" s="54">
        <v>518400</v>
      </c>
      <c r="H126" s="69">
        <v>518400</v>
      </c>
      <c r="I126" s="76">
        <v>518400</v>
      </c>
      <c r="J126" s="54">
        <v>518400</v>
      </c>
      <c r="K126" s="54">
        <v>518400</v>
      </c>
      <c r="L126" s="54">
        <v>1518400</v>
      </c>
      <c r="M126" s="54">
        <v>518400</v>
      </c>
      <c r="N126" s="54">
        <v>508700</v>
      </c>
      <c r="O126" s="54">
        <v>508700</v>
      </c>
      <c r="P126" s="54">
        <v>508700</v>
      </c>
      <c r="Q126" s="54">
        <f t="shared" si="20"/>
        <v>7174700</v>
      </c>
    </row>
    <row r="127" spans="1:18" s="21" customFormat="1" x14ac:dyDescent="0.2">
      <c r="A127" s="75" t="s">
        <v>232</v>
      </c>
      <c r="B127" s="75" t="s">
        <v>233</v>
      </c>
      <c r="C127" s="53"/>
      <c r="D127" s="53">
        <v>508716.5</v>
      </c>
      <c r="E127" s="54"/>
      <c r="F127" s="54"/>
      <c r="G127" s="54"/>
      <c r="H127" s="69"/>
      <c r="I127" s="76"/>
      <c r="J127" s="54"/>
      <c r="K127" s="54"/>
      <c r="L127" s="54">
        <v>8716</v>
      </c>
      <c r="M127" s="54"/>
      <c r="N127" s="54"/>
      <c r="O127" s="54"/>
      <c r="P127" s="54"/>
      <c r="Q127" s="54">
        <f t="shared" si="20"/>
        <v>8716</v>
      </c>
    </row>
    <row r="128" spans="1:18" s="21" customFormat="1" x14ac:dyDescent="0.2">
      <c r="A128" s="4" t="s">
        <v>234</v>
      </c>
      <c r="B128" s="4" t="s">
        <v>235</v>
      </c>
      <c r="C128" s="53"/>
      <c r="D128" s="53"/>
      <c r="E128" s="54"/>
      <c r="F128" s="54"/>
      <c r="G128" s="54"/>
      <c r="H128" s="69"/>
      <c r="I128" s="72"/>
      <c r="J128" s="54"/>
      <c r="K128" s="54"/>
      <c r="L128" s="54"/>
      <c r="M128" s="54"/>
      <c r="N128" s="54"/>
      <c r="O128" s="54"/>
      <c r="P128" s="54"/>
      <c r="Q128" s="54">
        <f t="shared" si="20"/>
        <v>0</v>
      </c>
    </row>
    <row r="129" spans="1:18" s="21" customFormat="1" x14ac:dyDescent="0.2">
      <c r="A129" s="4" t="s">
        <v>420</v>
      </c>
      <c r="B129" s="4" t="s">
        <v>421</v>
      </c>
      <c r="C129" s="53"/>
      <c r="D129" s="53">
        <v>18000</v>
      </c>
      <c r="E129" s="54"/>
      <c r="F129" s="54"/>
      <c r="G129" s="54"/>
      <c r="H129" s="69"/>
      <c r="I129" s="72"/>
      <c r="J129" s="54"/>
      <c r="K129" s="54"/>
      <c r="L129" s="54"/>
      <c r="M129" s="54"/>
      <c r="N129" s="54"/>
      <c r="O129" s="54"/>
      <c r="P129" s="54"/>
      <c r="Q129" s="54">
        <f t="shared" si="20"/>
        <v>0</v>
      </c>
    </row>
    <row r="130" spans="1:18" s="21" customFormat="1" ht="30" x14ac:dyDescent="0.2">
      <c r="A130" s="4" t="s">
        <v>236</v>
      </c>
      <c r="B130" s="4" t="s">
        <v>237</v>
      </c>
      <c r="C130" s="53">
        <v>108000</v>
      </c>
      <c r="D130" s="53">
        <v>767310</v>
      </c>
      <c r="E130" s="53"/>
      <c r="F130" s="53"/>
      <c r="G130" s="53"/>
      <c r="H130" s="53">
        <v>30350</v>
      </c>
      <c r="I130" s="76">
        <v>83960</v>
      </c>
      <c r="J130" s="53"/>
      <c r="K130" s="53"/>
      <c r="L130" s="53">
        <v>41140.699999999997</v>
      </c>
      <c r="M130" s="53"/>
      <c r="N130" s="53"/>
      <c r="O130" s="53">
        <v>140920</v>
      </c>
      <c r="P130" s="53">
        <v>140365.72</v>
      </c>
      <c r="Q130" s="54">
        <f t="shared" si="20"/>
        <v>436736.42000000004</v>
      </c>
    </row>
    <row r="131" spans="1:18" s="21" customFormat="1" x14ac:dyDescent="0.2">
      <c r="A131" s="4" t="s">
        <v>238</v>
      </c>
      <c r="B131" s="4" t="s">
        <v>239</v>
      </c>
      <c r="C131" s="53">
        <v>0</v>
      </c>
      <c r="D131" s="53">
        <v>24000</v>
      </c>
      <c r="E131" s="53"/>
      <c r="F131" s="53"/>
      <c r="G131" s="53"/>
      <c r="H131" s="53"/>
      <c r="I131" s="62"/>
      <c r="J131" s="53"/>
      <c r="K131" s="53"/>
      <c r="L131" s="53">
        <v>4200</v>
      </c>
      <c r="M131" s="53"/>
      <c r="N131" s="53"/>
      <c r="O131" s="53"/>
      <c r="P131" s="53"/>
      <c r="Q131" s="54">
        <f t="shared" si="20"/>
        <v>4200</v>
      </c>
    </row>
    <row r="132" spans="1:18" s="21" customFormat="1" ht="45" x14ac:dyDescent="0.2">
      <c r="A132" s="4" t="s">
        <v>240</v>
      </c>
      <c r="B132" s="4" t="s">
        <v>241</v>
      </c>
      <c r="C132" s="53">
        <v>0</v>
      </c>
      <c r="D132" s="53">
        <v>0</v>
      </c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>
        <v>105277.95</v>
      </c>
      <c r="P132" s="53"/>
      <c r="Q132" s="54">
        <f t="shared" si="20"/>
        <v>105277.95</v>
      </c>
    </row>
    <row r="133" spans="1:18" s="21" customFormat="1" ht="30" x14ac:dyDescent="0.2">
      <c r="A133" s="4" t="s">
        <v>242</v>
      </c>
      <c r="B133" s="4" t="s">
        <v>243</v>
      </c>
      <c r="C133" s="53">
        <v>0</v>
      </c>
      <c r="D133" s="53">
        <v>242440</v>
      </c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>
        <v>33630</v>
      </c>
      <c r="P133" s="53"/>
      <c r="Q133" s="54">
        <f t="shared" si="20"/>
        <v>33630</v>
      </c>
    </row>
    <row r="134" spans="1:18" s="21" customFormat="1" ht="60" x14ac:dyDescent="0.2">
      <c r="A134" s="4" t="s">
        <v>244</v>
      </c>
      <c r="B134" s="4" t="s">
        <v>245</v>
      </c>
      <c r="C134" s="53">
        <v>0</v>
      </c>
      <c r="D134" s="53">
        <v>0</v>
      </c>
      <c r="E134" s="54"/>
      <c r="F134" s="54"/>
      <c r="G134" s="59"/>
      <c r="H134" s="54"/>
      <c r="I134" s="54"/>
      <c r="J134" s="54"/>
      <c r="K134" s="54"/>
      <c r="L134" s="54"/>
      <c r="M134" s="54"/>
      <c r="N134" s="53"/>
      <c r="O134" s="53"/>
      <c r="P134" s="53"/>
      <c r="Q134" s="54">
        <f t="shared" si="20"/>
        <v>0</v>
      </c>
    </row>
    <row r="135" spans="1:18" s="21" customFormat="1" x14ac:dyDescent="0.2">
      <c r="A135" s="4" t="s">
        <v>246</v>
      </c>
      <c r="B135" s="4" t="s">
        <v>247</v>
      </c>
      <c r="C135" s="53">
        <f t="shared" ref="C135:P135" si="25">SUM(C136:C148)</f>
        <v>3274500</v>
      </c>
      <c r="D135" s="53">
        <f>SUM(D136:D148)</f>
        <v>17930801.030000001</v>
      </c>
      <c r="E135" s="53">
        <f t="shared" si="25"/>
        <v>0</v>
      </c>
      <c r="F135" s="53">
        <f t="shared" si="25"/>
        <v>0</v>
      </c>
      <c r="G135" s="53">
        <f t="shared" si="25"/>
        <v>1688261.4</v>
      </c>
      <c r="H135" s="53">
        <f t="shared" si="25"/>
        <v>1151516.2</v>
      </c>
      <c r="I135" s="62">
        <f t="shared" si="25"/>
        <v>1291179.6000000001</v>
      </c>
      <c r="J135" s="62">
        <f t="shared" si="25"/>
        <v>194968.77000000002</v>
      </c>
      <c r="K135" s="62">
        <f t="shared" si="25"/>
        <v>59224.2</v>
      </c>
      <c r="L135" s="53">
        <f>SUM(L136:L148)</f>
        <v>841150.77</v>
      </c>
      <c r="M135" s="53">
        <f t="shared" si="25"/>
        <v>388460.01999999996</v>
      </c>
      <c r="N135" s="53">
        <f>SUM(N136:N148)</f>
        <v>772644.76</v>
      </c>
      <c r="O135" s="53">
        <f>SUM(O136:O148)</f>
        <v>1525274.2000000002</v>
      </c>
      <c r="P135" s="53">
        <f t="shared" si="25"/>
        <v>1189108.7300000002</v>
      </c>
      <c r="Q135" s="54">
        <f t="shared" si="20"/>
        <v>9101788.6499999985</v>
      </c>
    </row>
    <row r="136" spans="1:18" s="21" customFormat="1" ht="30" x14ac:dyDescent="0.2">
      <c r="A136" s="4" t="s">
        <v>248</v>
      </c>
      <c r="B136" s="4" t="s">
        <v>249</v>
      </c>
      <c r="C136" s="53">
        <v>474500</v>
      </c>
      <c r="D136" s="53">
        <v>1532486.74</v>
      </c>
      <c r="E136" s="54"/>
      <c r="F136" s="54"/>
      <c r="G136" s="59"/>
      <c r="H136" s="54"/>
      <c r="I136" s="76">
        <v>147301.74</v>
      </c>
      <c r="J136" s="54"/>
      <c r="K136" s="54"/>
      <c r="L136" s="54">
        <v>167767.07</v>
      </c>
      <c r="M136" s="54"/>
      <c r="N136" s="54">
        <v>159807.4</v>
      </c>
      <c r="O136" s="54">
        <v>167163.25</v>
      </c>
      <c r="P136" s="54">
        <v>98587.82</v>
      </c>
      <c r="Q136" s="54">
        <f t="shared" si="20"/>
        <v>740627.28</v>
      </c>
    </row>
    <row r="137" spans="1:18" s="21" customFormat="1" ht="30" x14ac:dyDescent="0.2">
      <c r="A137" s="4" t="s">
        <v>250</v>
      </c>
      <c r="B137" s="4" t="s">
        <v>251</v>
      </c>
      <c r="C137" s="53">
        <v>0</v>
      </c>
      <c r="D137" s="53">
        <v>0</v>
      </c>
      <c r="E137" s="54"/>
      <c r="F137" s="54"/>
      <c r="G137" s="54"/>
      <c r="H137" s="54"/>
      <c r="I137" s="76">
        <v>233642.99</v>
      </c>
      <c r="J137" s="54">
        <v>16781.099999999999</v>
      </c>
      <c r="K137" s="54"/>
      <c r="L137" s="54">
        <v>48068.68</v>
      </c>
      <c r="M137" s="54"/>
      <c r="N137" s="54">
        <v>74607.86</v>
      </c>
      <c r="O137" s="54">
        <v>455758.81</v>
      </c>
      <c r="P137" s="54">
        <v>92004.6</v>
      </c>
      <c r="Q137" s="54">
        <f t="shared" si="20"/>
        <v>920864.03999999992</v>
      </c>
    </row>
    <row r="138" spans="1:18" s="21" customFormat="1" ht="30" x14ac:dyDescent="0.2">
      <c r="A138" s="4" t="s">
        <v>252</v>
      </c>
      <c r="B138" s="4" t="s">
        <v>253</v>
      </c>
      <c r="C138" s="53">
        <v>0</v>
      </c>
      <c r="D138" s="53">
        <v>2323824.63</v>
      </c>
      <c r="G138" s="59"/>
      <c r="H138" s="69"/>
      <c r="I138" s="59"/>
      <c r="K138" s="54"/>
      <c r="L138" s="54"/>
      <c r="M138" s="54"/>
      <c r="N138" s="54"/>
      <c r="O138" s="54"/>
      <c r="P138" s="54"/>
      <c r="Q138" s="54">
        <f t="shared" si="20"/>
        <v>0</v>
      </c>
    </row>
    <row r="139" spans="1:18" s="21" customFormat="1" ht="30" x14ac:dyDescent="0.2">
      <c r="A139" s="4" t="s">
        <v>422</v>
      </c>
      <c r="B139" s="4" t="s">
        <v>423</v>
      </c>
      <c r="C139" s="53"/>
      <c r="D139" s="53">
        <v>223373.05</v>
      </c>
      <c r="G139" s="59"/>
      <c r="H139" s="69"/>
      <c r="I139" s="59"/>
      <c r="K139" s="54"/>
      <c r="L139" s="54"/>
      <c r="M139" s="54"/>
      <c r="N139" s="54"/>
      <c r="O139" s="54"/>
      <c r="P139" s="54"/>
      <c r="Q139" s="54">
        <f t="shared" si="20"/>
        <v>0</v>
      </c>
      <c r="R139" s="38"/>
    </row>
    <row r="140" spans="1:18" s="21" customFormat="1" ht="30" x14ac:dyDescent="0.2">
      <c r="A140" s="4" t="s">
        <v>254</v>
      </c>
      <c r="B140" s="4" t="s">
        <v>255</v>
      </c>
      <c r="C140" s="53">
        <v>2800000</v>
      </c>
      <c r="D140" s="53">
        <v>8111980.5</v>
      </c>
      <c r="E140" s="54"/>
      <c r="F140" s="54"/>
      <c r="G140" s="54"/>
      <c r="H140" s="54">
        <v>882930.5</v>
      </c>
      <c r="I140" s="76">
        <v>260000</v>
      </c>
      <c r="J140" s="54"/>
      <c r="K140" s="54"/>
      <c r="L140" s="54">
        <v>564397.52</v>
      </c>
      <c r="M140" s="54">
        <v>329583.92</v>
      </c>
      <c r="N140" s="54">
        <v>397204.16</v>
      </c>
      <c r="O140" s="54">
        <v>591982.64</v>
      </c>
      <c r="P140" s="54">
        <v>93258.4</v>
      </c>
      <c r="Q140" s="54">
        <f t="shared" si="20"/>
        <v>3119357.14</v>
      </c>
    </row>
    <row r="141" spans="1:18" s="21" customFormat="1" ht="45" x14ac:dyDescent="0.2">
      <c r="A141" s="4" t="s">
        <v>424</v>
      </c>
      <c r="B141" s="4" t="s">
        <v>425</v>
      </c>
      <c r="C141" s="53"/>
      <c r="D141" s="53">
        <v>347500</v>
      </c>
      <c r="E141" s="54"/>
      <c r="F141" s="54"/>
      <c r="G141" s="54"/>
      <c r="H141" s="54"/>
      <c r="I141" s="76"/>
      <c r="J141" s="54"/>
      <c r="K141" s="54"/>
      <c r="L141" s="54"/>
      <c r="M141" s="54"/>
      <c r="N141" s="54"/>
      <c r="O141" s="54">
        <v>188800</v>
      </c>
      <c r="P141" s="54"/>
      <c r="Q141" s="54">
        <f t="shared" si="20"/>
        <v>188800</v>
      </c>
    </row>
    <row r="142" spans="1:18" s="21" customFormat="1" x14ac:dyDescent="0.2">
      <c r="A142" s="4" t="s">
        <v>256</v>
      </c>
      <c r="B142" s="4" t="s">
        <v>257</v>
      </c>
      <c r="C142" s="53">
        <v>0</v>
      </c>
      <c r="D142" s="53">
        <v>1394559.96</v>
      </c>
      <c r="E142" s="54"/>
      <c r="F142" s="54"/>
      <c r="G142" s="54"/>
      <c r="H142" s="69">
        <v>34414.699999999997</v>
      </c>
      <c r="I142" s="76">
        <v>150249.99</v>
      </c>
      <c r="J142" s="54">
        <v>139240</v>
      </c>
      <c r="K142" s="54"/>
      <c r="L142" s="54">
        <v>60917.5</v>
      </c>
      <c r="M142" s="54">
        <v>58876.1</v>
      </c>
      <c r="N142" s="54">
        <v>100182</v>
      </c>
      <c r="O142" s="54"/>
      <c r="P142" s="54">
        <v>545146.31000000006</v>
      </c>
      <c r="Q142" s="54">
        <f t="shared" si="20"/>
        <v>1089026.6000000001</v>
      </c>
    </row>
    <row r="143" spans="1:18" s="21" customFormat="1" x14ac:dyDescent="0.2">
      <c r="A143" s="4" t="s">
        <v>258</v>
      </c>
      <c r="B143" s="4" t="s">
        <v>259</v>
      </c>
      <c r="C143" s="53">
        <v>0</v>
      </c>
      <c r="D143" s="53">
        <v>741320</v>
      </c>
      <c r="E143" s="54"/>
      <c r="F143" s="54"/>
      <c r="G143" s="54"/>
      <c r="H143" s="69"/>
      <c r="I143" s="70">
        <v>51679.28</v>
      </c>
      <c r="J143" s="54">
        <v>16520</v>
      </c>
      <c r="K143" s="54"/>
      <c r="L143" s="54"/>
      <c r="M143" s="54"/>
      <c r="N143" s="54"/>
      <c r="O143" s="54">
        <v>13688</v>
      </c>
      <c r="P143" s="54">
        <v>275929.93</v>
      </c>
      <c r="Q143" s="54">
        <f t="shared" si="20"/>
        <v>357817.20999999996</v>
      </c>
    </row>
    <row r="144" spans="1:18" s="21" customFormat="1" x14ac:dyDescent="0.2">
      <c r="A144" s="4" t="s">
        <v>260</v>
      </c>
      <c r="B144" s="4" t="s">
        <v>261</v>
      </c>
      <c r="C144" s="53">
        <v>0</v>
      </c>
      <c r="D144" s="53">
        <v>231860.06</v>
      </c>
      <c r="E144" s="54"/>
      <c r="F144" s="54"/>
      <c r="G144" s="54"/>
      <c r="H144" s="54"/>
      <c r="I144" s="76">
        <v>89691.8</v>
      </c>
      <c r="J144" s="54"/>
      <c r="K144" s="54"/>
      <c r="L144" s="54"/>
      <c r="M144" s="54"/>
      <c r="N144" s="54"/>
      <c r="O144" s="54">
        <v>20060</v>
      </c>
      <c r="P144" s="54">
        <v>29500</v>
      </c>
      <c r="Q144" s="54">
        <f t="shared" si="20"/>
        <v>139251.79999999999</v>
      </c>
    </row>
    <row r="145" spans="1:17" s="21" customFormat="1" x14ac:dyDescent="0.2">
      <c r="A145" s="4" t="s">
        <v>262</v>
      </c>
      <c r="B145" s="4" t="s">
        <v>263</v>
      </c>
      <c r="C145" s="53">
        <v>0</v>
      </c>
      <c r="D145" s="53">
        <v>365130.6</v>
      </c>
      <c r="E145" s="54"/>
      <c r="F145" s="54"/>
      <c r="G145" s="54"/>
      <c r="H145" s="69"/>
      <c r="I145" s="76">
        <v>186640.6</v>
      </c>
      <c r="J145" s="54"/>
      <c r="K145" s="54">
        <v>35624.199999999997</v>
      </c>
      <c r="L145" s="54"/>
      <c r="M145" s="54"/>
      <c r="N145" s="54">
        <v>37999.54</v>
      </c>
      <c r="O145" s="54">
        <v>18290</v>
      </c>
      <c r="P145" s="54">
        <v>33300.07</v>
      </c>
      <c r="Q145" s="54">
        <f t="shared" si="20"/>
        <v>311854.40999999997</v>
      </c>
    </row>
    <row r="146" spans="1:17" s="21" customFormat="1" x14ac:dyDescent="0.2">
      <c r="A146" s="4" t="s">
        <v>264</v>
      </c>
      <c r="B146" s="4" t="s">
        <v>265</v>
      </c>
      <c r="C146" s="53">
        <v>0</v>
      </c>
      <c r="D146" s="53">
        <v>25792</v>
      </c>
      <c r="E146" s="54"/>
      <c r="F146" s="54"/>
      <c r="G146" s="54"/>
      <c r="H146" s="54"/>
      <c r="I146" s="54"/>
      <c r="J146" s="54"/>
      <c r="K146" s="65"/>
      <c r="L146" s="54"/>
      <c r="M146" s="54"/>
      <c r="N146" s="54"/>
      <c r="O146" s="54"/>
      <c r="P146" s="54"/>
      <c r="Q146" s="54">
        <f t="shared" si="20"/>
        <v>0</v>
      </c>
    </row>
    <row r="147" spans="1:17" s="21" customFormat="1" ht="30" x14ac:dyDescent="0.2">
      <c r="A147" s="4" t="s">
        <v>266</v>
      </c>
      <c r="B147" s="4" t="s">
        <v>267</v>
      </c>
      <c r="C147" s="53">
        <v>0</v>
      </c>
      <c r="D147" s="53">
        <v>15520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>
        <f t="shared" si="20"/>
        <v>0</v>
      </c>
    </row>
    <row r="148" spans="1:17" s="21" customFormat="1" x14ac:dyDescent="0.2">
      <c r="A148" s="4" t="s">
        <v>268</v>
      </c>
      <c r="B148" s="4" t="s">
        <v>269</v>
      </c>
      <c r="C148" s="53">
        <v>0</v>
      </c>
      <c r="D148" s="53">
        <v>2617453.4900000002</v>
      </c>
      <c r="E148" s="54"/>
      <c r="F148" s="54"/>
      <c r="G148" s="54">
        <v>1688261.4</v>
      </c>
      <c r="H148" s="69">
        <v>234171</v>
      </c>
      <c r="I148" s="70">
        <v>171973.2</v>
      </c>
      <c r="J148" s="54">
        <v>22427.67</v>
      </c>
      <c r="K148" s="54">
        <v>23600</v>
      </c>
      <c r="L148" s="54"/>
      <c r="M148" s="54"/>
      <c r="N148" s="54">
        <v>2843.8</v>
      </c>
      <c r="O148" s="54">
        <v>69531.5</v>
      </c>
      <c r="P148" s="54">
        <v>21381.599999999999</v>
      </c>
      <c r="Q148" s="54">
        <f t="shared" si="20"/>
        <v>2234190.17</v>
      </c>
    </row>
    <row r="149" spans="1:17" s="18" customFormat="1" x14ac:dyDescent="0.2">
      <c r="A149" s="26">
        <v>2.4</v>
      </c>
      <c r="B149" s="27" t="s">
        <v>270</v>
      </c>
      <c r="C149" s="58">
        <f t="shared" ref="C149:P149" si="26">+C150+C154+C155+C156+C157+C158+C159</f>
        <v>24466151788</v>
      </c>
      <c r="D149" s="58">
        <f>+D150+D154+D155+D156+D157+D158+D159+D153</f>
        <v>26092390502.860001</v>
      </c>
      <c r="E149" s="58">
        <f t="shared" ref="E149" si="27">+E150+E154+E155+E156+E157+E158+E159</f>
        <v>1895701686.4200001</v>
      </c>
      <c r="F149" s="58">
        <f t="shared" si="26"/>
        <v>1896073661.03</v>
      </c>
      <c r="G149" s="58">
        <f t="shared" si="26"/>
        <v>1889570586</v>
      </c>
      <c r="H149" s="58">
        <f t="shared" si="26"/>
        <v>1891438980.4100001</v>
      </c>
      <c r="I149" s="58">
        <f t="shared" si="26"/>
        <v>2067421628.99</v>
      </c>
      <c r="J149" s="58">
        <f t="shared" si="26"/>
        <v>2069192440.3400002</v>
      </c>
      <c r="K149" s="58">
        <f t="shared" si="26"/>
        <v>2063163517.23</v>
      </c>
      <c r="L149" s="58">
        <f t="shared" si="26"/>
        <v>2061550921.6700001</v>
      </c>
      <c r="M149" s="58">
        <f t="shared" si="26"/>
        <v>2063651923.72</v>
      </c>
      <c r="N149" s="58">
        <f>+N150+N154+N155+N156+N157+N158+N159</f>
        <v>2061295439.8500001</v>
      </c>
      <c r="O149" s="58">
        <f>+O150+O154+O155+O156+O157+O158+O159</f>
        <v>4037553896.3599997</v>
      </c>
      <c r="P149" s="58">
        <f t="shared" si="26"/>
        <v>2065702395.6600001</v>
      </c>
      <c r="Q149" s="56">
        <f>SUM(E149:P149)</f>
        <v>26062317077.68</v>
      </c>
    </row>
    <row r="150" spans="1:17" s="21" customFormat="1" ht="30" x14ac:dyDescent="0.2">
      <c r="A150" s="4" t="s">
        <v>271</v>
      </c>
      <c r="B150" s="4" t="s">
        <v>272</v>
      </c>
      <c r="C150" s="53">
        <f>SUM(C151:C152)</f>
        <v>24466151788</v>
      </c>
      <c r="D150" s="53">
        <f>SUM(D151:D152)</f>
        <v>26092212702.860001</v>
      </c>
      <c r="E150" s="53">
        <f t="shared" ref="E150:M150" si="28">E151+E152</f>
        <v>1895701686.4200001</v>
      </c>
      <c r="F150" s="53">
        <f t="shared" si="28"/>
        <v>1896073661.03</v>
      </c>
      <c r="G150" s="53">
        <f t="shared" si="28"/>
        <v>1889570586</v>
      </c>
      <c r="H150" s="53">
        <f t="shared" si="28"/>
        <v>1891438980.4100001</v>
      </c>
      <c r="I150" s="53">
        <f t="shared" si="28"/>
        <v>2067421628.99</v>
      </c>
      <c r="J150" s="53">
        <f t="shared" si="28"/>
        <v>2069192440.3400002</v>
      </c>
      <c r="K150" s="53">
        <f t="shared" si="28"/>
        <v>2063163517.23</v>
      </c>
      <c r="L150" s="53">
        <f t="shared" si="28"/>
        <v>2061550921.6700001</v>
      </c>
      <c r="M150" s="53">
        <f t="shared" si="28"/>
        <v>2063651923.72</v>
      </c>
      <c r="N150" s="53">
        <f>N151+N152</f>
        <v>2061295439.8500001</v>
      </c>
      <c r="O150" s="53">
        <f>O151+O152</f>
        <v>4037553896.3599997</v>
      </c>
      <c r="P150" s="53">
        <f>P151+P152</f>
        <v>2065702395.6600001</v>
      </c>
      <c r="Q150" s="54">
        <f>SUM(E150:P150)</f>
        <v>26062317077.68</v>
      </c>
    </row>
    <row r="151" spans="1:17" s="21" customFormat="1" x14ac:dyDescent="0.2">
      <c r="A151" s="4" t="s">
        <v>273</v>
      </c>
      <c r="B151" s="4" t="s">
        <v>274</v>
      </c>
      <c r="C151" s="53">
        <v>142143216</v>
      </c>
      <c r="D151" s="53">
        <v>167143216</v>
      </c>
      <c r="E151" s="54">
        <v>12878134.460000001</v>
      </c>
      <c r="F151" s="54">
        <v>12878134.460000001</v>
      </c>
      <c r="G151" s="54">
        <v>12875740.189999999</v>
      </c>
      <c r="H151" s="69">
        <v>12875740.189999999</v>
      </c>
      <c r="I151" s="69">
        <v>12875740.189999999</v>
      </c>
      <c r="J151" s="54">
        <v>12871442.640000001</v>
      </c>
      <c r="K151" s="54">
        <v>12871442.640000001</v>
      </c>
      <c r="L151" s="54">
        <v>12779177.02</v>
      </c>
      <c r="M151" s="54">
        <v>12774332.949999999</v>
      </c>
      <c r="N151" s="54">
        <v>12785082.880000001</v>
      </c>
      <c r="O151" s="54">
        <v>12347581.449999999</v>
      </c>
      <c r="P151" s="54">
        <v>25576852.48</v>
      </c>
      <c r="Q151" s="54">
        <f>SUM(E151:P151)</f>
        <v>166389401.54999998</v>
      </c>
    </row>
    <row r="152" spans="1:17" s="21" customFormat="1" x14ac:dyDescent="0.2">
      <c r="A152" s="4" t="s">
        <v>275</v>
      </c>
      <c r="B152" s="4" t="s">
        <v>276</v>
      </c>
      <c r="C152" s="53">
        <v>24324008572</v>
      </c>
      <c r="D152" s="53">
        <v>25925069486.860001</v>
      </c>
      <c r="E152" s="54">
        <v>1882823551.96</v>
      </c>
      <c r="F152" s="54">
        <v>1883195526.5699999</v>
      </c>
      <c r="G152" s="54">
        <v>1876694845.8099999</v>
      </c>
      <c r="H152" s="69">
        <v>1878563240.22</v>
      </c>
      <c r="I152" s="70">
        <v>2054545888.8</v>
      </c>
      <c r="J152" s="54">
        <v>2056320997.7</v>
      </c>
      <c r="K152" s="54">
        <v>2050292074.5899999</v>
      </c>
      <c r="L152" s="54">
        <v>2048771744.6500001</v>
      </c>
      <c r="M152" s="54">
        <v>2050877590.77</v>
      </c>
      <c r="N152" s="54">
        <v>2048510356.97</v>
      </c>
      <c r="O152" s="54">
        <v>4025206314.9099998</v>
      </c>
      <c r="P152" s="54">
        <v>2040125543.1800001</v>
      </c>
      <c r="Q152" s="54">
        <f>SUM(E152:P152)</f>
        <v>25895927676.130001</v>
      </c>
    </row>
    <row r="153" spans="1:17" s="21" customFormat="1" ht="30" x14ac:dyDescent="0.2">
      <c r="A153" s="4" t="s">
        <v>277</v>
      </c>
      <c r="B153" s="4" t="s">
        <v>278</v>
      </c>
      <c r="C153" s="53"/>
      <c r="D153" s="69">
        <v>177800</v>
      </c>
      <c r="E153" s="54"/>
      <c r="F153" s="54"/>
      <c r="G153" s="54"/>
      <c r="H153" s="69"/>
      <c r="I153" s="69"/>
      <c r="J153" s="54"/>
      <c r="K153" s="54"/>
      <c r="L153" s="54"/>
      <c r="M153" s="54"/>
      <c r="N153" s="54"/>
      <c r="O153" s="54"/>
      <c r="P153" s="54"/>
      <c r="Q153" s="54">
        <f t="shared" ref="Q153:Q159" si="29">SUM(E153:P153)</f>
        <v>0</v>
      </c>
    </row>
    <row r="154" spans="1:17" s="21" customFormat="1" ht="30" x14ac:dyDescent="0.2">
      <c r="A154" s="4" t="s">
        <v>279</v>
      </c>
      <c r="B154" s="4" t="s">
        <v>280</v>
      </c>
      <c r="C154" s="53">
        <v>0</v>
      </c>
      <c r="D154" s="53"/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/>
      <c r="O154" s="53"/>
      <c r="P154" s="53"/>
      <c r="Q154" s="54">
        <f t="shared" si="29"/>
        <v>0</v>
      </c>
    </row>
    <row r="155" spans="1:17" s="21" customFormat="1" ht="30" x14ac:dyDescent="0.2">
      <c r="A155" s="4" t="s">
        <v>281</v>
      </c>
      <c r="B155" s="4" t="s">
        <v>282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/>
      <c r="O155" s="53"/>
      <c r="P155" s="53"/>
      <c r="Q155" s="54">
        <f t="shared" si="29"/>
        <v>0</v>
      </c>
    </row>
    <row r="156" spans="1:17" s="21" customFormat="1" ht="45" x14ac:dyDescent="0.2">
      <c r="A156" s="4" t="s">
        <v>283</v>
      </c>
      <c r="B156" s="4" t="s">
        <v>284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/>
      <c r="O156" s="53"/>
      <c r="P156" s="53"/>
      <c r="Q156" s="54">
        <f t="shared" si="29"/>
        <v>0</v>
      </c>
    </row>
    <row r="157" spans="1:17" s="21" customFormat="1" ht="45" x14ac:dyDescent="0.2">
      <c r="A157" s="4" t="s">
        <v>285</v>
      </c>
      <c r="B157" s="4" t="s">
        <v>286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53">
        <v>0</v>
      </c>
      <c r="N157" s="53"/>
      <c r="O157" s="53"/>
      <c r="P157" s="53"/>
      <c r="Q157" s="54">
        <f t="shared" si="29"/>
        <v>0</v>
      </c>
    </row>
    <row r="158" spans="1:17" s="21" customFormat="1" ht="30" x14ac:dyDescent="0.2">
      <c r="A158" s="4" t="s">
        <v>287</v>
      </c>
      <c r="B158" s="4" t="s">
        <v>288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/>
      <c r="O158" s="53"/>
      <c r="P158" s="53"/>
      <c r="Q158" s="54">
        <f t="shared" si="29"/>
        <v>0</v>
      </c>
    </row>
    <row r="159" spans="1:17" s="21" customFormat="1" ht="30" x14ac:dyDescent="0.2">
      <c r="A159" s="4" t="s">
        <v>289</v>
      </c>
      <c r="B159" s="4" t="s">
        <v>290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/>
      <c r="K159" s="53"/>
      <c r="L159" s="53"/>
      <c r="M159" s="53"/>
      <c r="N159" s="53"/>
      <c r="O159" s="53"/>
      <c r="P159" s="53"/>
      <c r="Q159" s="54">
        <f t="shared" si="29"/>
        <v>0</v>
      </c>
    </row>
    <row r="160" spans="1:17" s="18" customFormat="1" x14ac:dyDescent="0.2">
      <c r="A160" s="26">
        <v>2.5</v>
      </c>
      <c r="B160" s="27" t="s">
        <v>291</v>
      </c>
      <c r="C160" s="58">
        <f>SUM(C161:C167)</f>
        <v>0</v>
      </c>
      <c r="D160" s="58"/>
      <c r="E160" s="58">
        <f t="shared" ref="E160:F160" si="30">SUM(E161:E167)</f>
        <v>0</v>
      </c>
      <c r="F160" s="58">
        <f t="shared" si="30"/>
        <v>0</v>
      </c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6">
        <f>SUM(E160:N160)</f>
        <v>0</v>
      </c>
    </row>
    <row r="161" spans="1:17" s="21" customFormat="1" ht="30" x14ac:dyDescent="0.2">
      <c r="A161" s="4" t="s">
        <v>292</v>
      </c>
      <c r="B161" s="4" t="s">
        <v>293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/>
      <c r="O161" s="53"/>
      <c r="P161" s="53"/>
      <c r="Q161" s="53">
        <f t="shared" ref="Q161:Q167" si="31">SUM(F161:P161)</f>
        <v>0</v>
      </c>
    </row>
    <row r="162" spans="1:17" s="21" customFormat="1" ht="30" x14ac:dyDescent="0.2">
      <c r="A162" s="4" t="s">
        <v>294</v>
      </c>
      <c r="B162" s="4" t="s">
        <v>295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3">
        <v>0</v>
      </c>
      <c r="M162" s="53">
        <v>0</v>
      </c>
      <c r="N162" s="53"/>
      <c r="O162" s="53"/>
      <c r="P162" s="53"/>
      <c r="Q162" s="53">
        <f t="shared" si="31"/>
        <v>0</v>
      </c>
    </row>
    <row r="163" spans="1:17" s="21" customFormat="1" ht="30" x14ac:dyDescent="0.2">
      <c r="A163" s="4" t="s">
        <v>296</v>
      </c>
      <c r="B163" s="4" t="s">
        <v>297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/>
      <c r="O163" s="53"/>
      <c r="P163" s="53"/>
      <c r="Q163" s="53">
        <f t="shared" si="31"/>
        <v>0</v>
      </c>
    </row>
    <row r="164" spans="1:17" s="21" customFormat="1" ht="45" x14ac:dyDescent="0.2">
      <c r="A164" s="4" t="s">
        <v>298</v>
      </c>
      <c r="B164" s="4" t="s">
        <v>299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3">
        <v>0</v>
      </c>
      <c r="M164" s="53">
        <v>0</v>
      </c>
      <c r="N164" s="53"/>
      <c r="O164" s="53"/>
      <c r="P164" s="53"/>
      <c r="Q164" s="53">
        <f t="shared" si="31"/>
        <v>0</v>
      </c>
    </row>
    <row r="165" spans="1:17" s="21" customFormat="1" ht="45" x14ac:dyDescent="0.2">
      <c r="A165" s="4" t="s">
        <v>300</v>
      </c>
      <c r="B165" s="4" t="s">
        <v>301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/>
      <c r="O165" s="53"/>
      <c r="P165" s="53"/>
      <c r="Q165" s="53">
        <f t="shared" si="31"/>
        <v>0</v>
      </c>
    </row>
    <row r="166" spans="1:17" s="21" customFormat="1" ht="30" x14ac:dyDescent="0.2">
      <c r="A166" s="4" t="s">
        <v>302</v>
      </c>
      <c r="B166" s="4" t="s">
        <v>303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/>
      <c r="O166" s="53"/>
      <c r="P166" s="53"/>
      <c r="Q166" s="53">
        <f t="shared" si="31"/>
        <v>0</v>
      </c>
    </row>
    <row r="167" spans="1:17" s="21" customFormat="1" ht="30" x14ac:dyDescent="0.2">
      <c r="A167" s="4" t="s">
        <v>304</v>
      </c>
      <c r="B167" s="4" t="s">
        <v>305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/>
      <c r="O167" s="53"/>
      <c r="P167" s="53"/>
      <c r="Q167" s="53">
        <f t="shared" si="31"/>
        <v>0</v>
      </c>
    </row>
    <row r="168" spans="1:17" s="18" customFormat="1" ht="30" x14ac:dyDescent="0.2">
      <c r="A168" s="26">
        <v>2.6</v>
      </c>
      <c r="B168" s="27" t="s">
        <v>306</v>
      </c>
      <c r="C168" s="58">
        <f>+C169+C177+C180+C182+C191+C193+C194+C196</f>
        <v>1900000</v>
      </c>
      <c r="D168" s="58">
        <f>+D169+D177+D180+D182+D191+D193+D194+D196+D176+D175</f>
        <v>12232811.030000001</v>
      </c>
      <c r="E168" s="58">
        <f t="shared" ref="E168" si="32">+E169+E177+E180+E182+E191+E193+E194+E196</f>
        <v>0</v>
      </c>
      <c r="F168" s="58">
        <f t="shared" ref="F168:G168" si="33">+F169+F177+F180+F182+F191+F193+F194+F196</f>
        <v>0</v>
      </c>
      <c r="G168" s="58">
        <f t="shared" si="33"/>
        <v>0</v>
      </c>
      <c r="H168" s="58">
        <f>+H169+H177+H180+H182+H191+H193+H194+H196+H174</f>
        <v>1598382.5</v>
      </c>
      <c r="I168" s="58">
        <f>+I169+I177+I180+I182+I191+I193+I194+I196+I174+I189</f>
        <v>460569.4</v>
      </c>
      <c r="J168" s="58">
        <f>+J169+J177+J180+J182+J191+J193+J194+J196+J174+J189</f>
        <v>193887.94</v>
      </c>
      <c r="K168" s="58">
        <f>+K169+K180+K182+K191+K193+K194+K196+K174</f>
        <v>0</v>
      </c>
      <c r="L168" s="58">
        <f>+L169+M177+L180+L182+L191+L193+L194+L196+L174+L177</f>
        <v>29015.73</v>
      </c>
      <c r="M168" s="58">
        <f>M169+M178+M182+M195</f>
        <v>133640.9</v>
      </c>
      <c r="N168" s="58">
        <f>N169+N178+N182+N195</f>
        <v>12036</v>
      </c>
      <c r="O168" s="58">
        <f>O169+O182+O195+O191+O174+O177</f>
        <v>1088695.27</v>
      </c>
      <c r="P168" s="58">
        <f>P169+P178+P182+P195+P191+P187</f>
        <v>3842943.32</v>
      </c>
      <c r="Q168" s="56">
        <f>SUM(E168:P168)</f>
        <v>7359171.0599999996</v>
      </c>
    </row>
    <row r="169" spans="1:17" s="21" customFormat="1" x14ac:dyDescent="0.2">
      <c r="A169" s="4" t="s">
        <v>307</v>
      </c>
      <c r="B169" s="4" t="s">
        <v>308</v>
      </c>
      <c r="C169" s="53">
        <f>+C170</f>
        <v>1100000</v>
      </c>
      <c r="D169" s="53">
        <f>+D170+D172+D171</f>
        <v>7233791.0300000003</v>
      </c>
      <c r="E169" s="53"/>
      <c r="F169" s="53"/>
      <c r="G169" s="53"/>
      <c r="H169" s="53">
        <f>H170</f>
        <v>17464</v>
      </c>
      <c r="I169" s="53">
        <f>I170+I172</f>
        <v>454335.4</v>
      </c>
      <c r="J169" s="53">
        <f>J170+J172</f>
        <v>162754.99</v>
      </c>
      <c r="K169" s="53"/>
      <c r="L169" s="53">
        <f>L170+L172</f>
        <v>29015.73</v>
      </c>
      <c r="M169" s="53">
        <f>M170+M172</f>
        <v>35700.9</v>
      </c>
      <c r="N169" s="53">
        <f>N170+N172</f>
        <v>12036</v>
      </c>
      <c r="O169" s="53">
        <f>O170+O172</f>
        <v>104084.07</v>
      </c>
      <c r="P169" s="53">
        <f>P170+P172+P171</f>
        <v>3334957.56</v>
      </c>
      <c r="Q169" s="54">
        <f>SUM(F169:P169)</f>
        <v>4150348.6500000004</v>
      </c>
    </row>
    <row r="170" spans="1:17" s="21" customFormat="1" ht="30" x14ac:dyDescent="0.2">
      <c r="A170" s="4" t="s">
        <v>309</v>
      </c>
      <c r="B170" s="4" t="s">
        <v>310</v>
      </c>
      <c r="C170" s="68">
        <v>1100000</v>
      </c>
      <c r="D170" s="53">
        <v>5647771.9500000002</v>
      </c>
      <c r="E170" s="53"/>
      <c r="F170" s="53"/>
      <c r="G170" s="53"/>
      <c r="H170" s="53">
        <v>17464</v>
      </c>
      <c r="I170" s="70">
        <v>396185</v>
      </c>
      <c r="J170" s="53"/>
      <c r="K170" s="53"/>
      <c r="L170" s="53">
        <v>29015.73</v>
      </c>
      <c r="M170" s="53">
        <v>35700.9</v>
      </c>
      <c r="N170" s="53">
        <v>12036</v>
      </c>
      <c r="O170" s="53">
        <v>33874.07</v>
      </c>
      <c r="P170" s="53">
        <v>3080411.81</v>
      </c>
      <c r="Q170" s="54">
        <f t="shared" ref="Q170:Q196" si="34">SUM(F170:P170)</f>
        <v>3604687.5100000002</v>
      </c>
    </row>
    <row r="171" spans="1:17" s="21" customFormat="1" ht="30" x14ac:dyDescent="0.2">
      <c r="A171" s="4" t="s">
        <v>311</v>
      </c>
      <c r="B171" s="4" t="s">
        <v>312</v>
      </c>
      <c r="C171" s="68">
        <v>0</v>
      </c>
      <c r="D171" s="53">
        <v>1281019.3600000001</v>
      </c>
      <c r="E171" s="53"/>
      <c r="F171" s="53"/>
      <c r="G171" s="53"/>
      <c r="H171" s="69"/>
      <c r="I171" s="53"/>
      <c r="J171" s="53"/>
      <c r="K171" s="53"/>
      <c r="L171" s="53"/>
      <c r="M171" s="53"/>
      <c r="N171" s="53"/>
      <c r="O171" s="53"/>
      <c r="P171" s="53">
        <v>254545.75</v>
      </c>
      <c r="Q171" s="54">
        <f t="shared" si="34"/>
        <v>254545.75</v>
      </c>
    </row>
    <row r="172" spans="1:17" s="21" customFormat="1" x14ac:dyDescent="0.2">
      <c r="A172" s="4" t="s">
        <v>313</v>
      </c>
      <c r="B172" s="4" t="s">
        <v>314</v>
      </c>
      <c r="C172" s="68"/>
      <c r="D172" s="53">
        <v>304999.71999999997</v>
      </c>
      <c r="E172" s="53"/>
      <c r="F172" s="53"/>
      <c r="G172" s="53"/>
      <c r="H172" s="53"/>
      <c r="I172" s="70">
        <v>58150.400000000001</v>
      </c>
      <c r="J172" s="53">
        <v>162754.99</v>
      </c>
      <c r="K172" s="53"/>
      <c r="L172" s="53"/>
      <c r="M172" s="53"/>
      <c r="N172" s="53"/>
      <c r="O172" s="53">
        <v>70210</v>
      </c>
      <c r="P172" s="53"/>
      <c r="Q172" s="54">
        <f t="shared" si="34"/>
        <v>291115.39</v>
      </c>
    </row>
    <row r="173" spans="1:17" s="21" customFormat="1" ht="30" x14ac:dyDescent="0.2">
      <c r="A173" s="4" t="s">
        <v>315</v>
      </c>
      <c r="B173" s="4" t="s">
        <v>316</v>
      </c>
      <c r="C173" s="68">
        <v>0</v>
      </c>
      <c r="D173" s="53">
        <v>0</v>
      </c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4">
        <f t="shared" si="34"/>
        <v>0</v>
      </c>
    </row>
    <row r="174" spans="1:17" s="21" customFormat="1" ht="30" x14ac:dyDescent="0.2">
      <c r="A174" s="4" t="s">
        <v>317</v>
      </c>
      <c r="B174" s="4" t="s">
        <v>318</v>
      </c>
      <c r="C174" s="68">
        <v>0</v>
      </c>
      <c r="D174" s="53">
        <v>0</v>
      </c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>
        <f>O175+O176</f>
        <v>568760</v>
      </c>
      <c r="P174" s="53"/>
      <c r="Q174" s="54">
        <f t="shared" si="34"/>
        <v>568760</v>
      </c>
    </row>
    <row r="175" spans="1:17" s="21" customFormat="1" x14ac:dyDescent="0.2">
      <c r="A175" s="4" t="s">
        <v>319</v>
      </c>
      <c r="B175" s="4" t="s">
        <v>320</v>
      </c>
      <c r="C175" s="68"/>
      <c r="D175" s="53">
        <v>50000</v>
      </c>
      <c r="E175" s="53"/>
      <c r="F175" s="53"/>
      <c r="G175" s="53"/>
      <c r="H175" s="69"/>
      <c r="I175" s="69"/>
      <c r="J175" s="53"/>
      <c r="K175" s="53"/>
      <c r="L175" s="53"/>
      <c r="M175" s="53"/>
      <c r="N175" s="53"/>
      <c r="O175" s="53">
        <v>47200</v>
      </c>
      <c r="P175" s="53"/>
      <c r="Q175" s="54">
        <f t="shared" si="34"/>
        <v>47200</v>
      </c>
    </row>
    <row r="176" spans="1:17" s="21" customFormat="1" x14ac:dyDescent="0.2">
      <c r="A176" s="4" t="s">
        <v>321</v>
      </c>
      <c r="B176" s="4" t="s">
        <v>322</v>
      </c>
      <c r="C176" s="68"/>
      <c r="D176" s="53">
        <v>578000</v>
      </c>
      <c r="E176" s="53"/>
      <c r="F176" s="53"/>
      <c r="G176" s="53"/>
      <c r="H176" s="69"/>
      <c r="I176" s="69"/>
      <c r="J176" s="53"/>
      <c r="K176" s="53"/>
      <c r="L176" s="53"/>
      <c r="M176" s="53"/>
      <c r="N176" s="53"/>
      <c r="O176" s="53">
        <v>521560</v>
      </c>
      <c r="P176" s="53"/>
      <c r="Q176" s="54">
        <f t="shared" si="34"/>
        <v>521560</v>
      </c>
    </row>
    <row r="177" spans="1:17" s="21" customFormat="1" ht="30" x14ac:dyDescent="0.2">
      <c r="A177" s="4" t="s">
        <v>323</v>
      </c>
      <c r="B177" s="4" t="s">
        <v>324</v>
      </c>
      <c r="C177" s="68">
        <f t="shared" ref="C177" si="35">+C178</f>
        <v>800000</v>
      </c>
      <c r="D177" s="53">
        <f>+D178+D179</f>
        <v>2977600</v>
      </c>
      <c r="E177" s="53"/>
      <c r="F177" s="53"/>
      <c r="G177" s="53"/>
      <c r="H177" s="53">
        <f>H178</f>
        <v>1414538.5</v>
      </c>
      <c r="I177" s="53"/>
      <c r="J177" s="53"/>
      <c r="L177" s="53"/>
      <c r="M177" s="53"/>
      <c r="N177" s="53"/>
      <c r="O177" s="53">
        <f>O178+O179</f>
        <v>413550.2</v>
      </c>
      <c r="P177" s="53"/>
      <c r="Q177" s="54">
        <f t="shared" si="34"/>
        <v>1828088.7</v>
      </c>
    </row>
    <row r="178" spans="1:17" s="21" customFormat="1" x14ac:dyDescent="0.2">
      <c r="A178" s="4" t="s">
        <v>325</v>
      </c>
      <c r="B178" s="4" t="s">
        <v>326</v>
      </c>
      <c r="C178" s="68">
        <v>800000</v>
      </c>
      <c r="D178" s="53">
        <v>2977600</v>
      </c>
      <c r="E178" s="53"/>
      <c r="F178" s="53"/>
      <c r="G178" s="53"/>
      <c r="H178" s="53">
        <v>1414538.5</v>
      </c>
      <c r="I178" s="53"/>
      <c r="J178" s="53"/>
      <c r="L178" s="53"/>
      <c r="M178" s="53">
        <v>97940</v>
      </c>
      <c r="N178" s="53"/>
      <c r="O178" s="53">
        <v>403650</v>
      </c>
      <c r="P178" s="53">
        <v>110485.75999999999</v>
      </c>
      <c r="Q178" s="54">
        <f t="shared" si="34"/>
        <v>2026614.26</v>
      </c>
    </row>
    <row r="179" spans="1:17" s="21" customFormat="1" ht="30" x14ac:dyDescent="0.2">
      <c r="A179" s="4" t="s">
        <v>327</v>
      </c>
      <c r="B179" s="4" t="s">
        <v>328</v>
      </c>
      <c r="C179" s="68">
        <v>0</v>
      </c>
      <c r="D179" s="53"/>
      <c r="E179" s="53"/>
      <c r="F179" s="53"/>
      <c r="G179" s="53"/>
      <c r="H179" s="53"/>
      <c r="I179" s="53"/>
      <c r="J179" s="53"/>
      <c r="L179" s="53"/>
      <c r="M179" s="53"/>
      <c r="N179" s="53"/>
      <c r="O179" s="53">
        <v>9900.2000000000007</v>
      </c>
      <c r="P179" s="53"/>
      <c r="Q179" s="54">
        <f t="shared" si="34"/>
        <v>9900.2000000000007</v>
      </c>
    </row>
    <row r="180" spans="1:17" s="21" customFormat="1" ht="45" x14ac:dyDescent="0.2">
      <c r="A180" s="4" t="s">
        <v>329</v>
      </c>
      <c r="B180" s="4" t="s">
        <v>330</v>
      </c>
      <c r="C180" s="68">
        <v>0</v>
      </c>
      <c r="D180" s="53">
        <v>0</v>
      </c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4">
        <f t="shared" si="34"/>
        <v>0</v>
      </c>
    </row>
    <row r="181" spans="1:17" s="21" customFormat="1" x14ac:dyDescent="0.2">
      <c r="A181" s="4" t="s">
        <v>331</v>
      </c>
      <c r="B181" s="4" t="s">
        <v>332</v>
      </c>
      <c r="C181" s="68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4">
        <f t="shared" si="34"/>
        <v>0</v>
      </c>
    </row>
    <row r="182" spans="1:17" s="21" customFormat="1" ht="30" x14ac:dyDescent="0.2">
      <c r="A182" s="4" t="s">
        <v>333</v>
      </c>
      <c r="B182" s="4" t="s">
        <v>334</v>
      </c>
      <c r="C182" s="68">
        <v>0</v>
      </c>
      <c r="D182" s="53">
        <f>D186+D189+D185+D187+D188+D190</f>
        <v>731420</v>
      </c>
      <c r="E182" s="53"/>
      <c r="F182" s="53"/>
      <c r="G182" s="53"/>
      <c r="H182" s="53">
        <f>H186</f>
        <v>166380</v>
      </c>
      <c r="I182" s="53"/>
      <c r="J182" s="53"/>
      <c r="K182" s="53"/>
      <c r="L182" s="53"/>
      <c r="M182" s="53"/>
      <c r="N182" s="53"/>
      <c r="O182" s="53">
        <f>O185</f>
        <v>2301</v>
      </c>
      <c r="P182" s="53"/>
      <c r="Q182" s="54">
        <f t="shared" si="34"/>
        <v>168681</v>
      </c>
    </row>
    <row r="183" spans="1:17" s="21" customFormat="1" x14ac:dyDescent="0.2">
      <c r="A183" s="4" t="s">
        <v>335</v>
      </c>
      <c r="B183" s="4" t="s">
        <v>336</v>
      </c>
      <c r="C183" s="68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4">
        <f t="shared" si="34"/>
        <v>0</v>
      </c>
    </row>
    <row r="184" spans="1:17" s="21" customFormat="1" ht="30" x14ac:dyDescent="0.2">
      <c r="A184" s="4" t="s">
        <v>337</v>
      </c>
      <c r="B184" s="4" t="s">
        <v>338</v>
      </c>
      <c r="C184" s="68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4">
        <f t="shared" si="34"/>
        <v>0</v>
      </c>
    </row>
    <row r="185" spans="1:17" s="21" customFormat="1" ht="30" x14ac:dyDescent="0.2">
      <c r="A185" s="4" t="s">
        <v>339</v>
      </c>
      <c r="B185" s="4" t="s">
        <v>340</v>
      </c>
      <c r="C185" s="68">
        <v>0</v>
      </c>
      <c r="D185" s="53">
        <v>6000</v>
      </c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>
        <v>2301</v>
      </c>
      <c r="P185" s="53"/>
      <c r="Q185" s="54">
        <f t="shared" si="34"/>
        <v>2301</v>
      </c>
    </row>
    <row r="186" spans="1:17" s="21" customFormat="1" x14ac:dyDescent="0.2">
      <c r="A186" s="4" t="s">
        <v>341</v>
      </c>
      <c r="B186" s="4" t="s">
        <v>342</v>
      </c>
      <c r="C186" s="68">
        <v>0</v>
      </c>
      <c r="D186" s="53">
        <v>194380</v>
      </c>
      <c r="E186" s="53"/>
      <c r="F186" s="53"/>
      <c r="G186" s="53"/>
      <c r="H186" s="53">
        <v>166380</v>
      </c>
      <c r="I186" s="53"/>
      <c r="J186" s="53"/>
      <c r="K186" s="53"/>
      <c r="L186" s="53"/>
      <c r="M186" s="53"/>
      <c r="N186" s="53"/>
      <c r="O186" s="53"/>
      <c r="P186" s="53"/>
      <c r="Q186" s="54">
        <f t="shared" si="34"/>
        <v>166380</v>
      </c>
    </row>
    <row r="187" spans="1:17" s="21" customFormat="1" ht="45" x14ac:dyDescent="0.2">
      <c r="A187" s="4" t="s">
        <v>343</v>
      </c>
      <c r="B187" s="4" t="s">
        <v>344</v>
      </c>
      <c r="C187" s="68">
        <v>0</v>
      </c>
      <c r="D187" s="53">
        <v>79940</v>
      </c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4">
        <f t="shared" si="34"/>
        <v>0</v>
      </c>
    </row>
    <row r="188" spans="1:17" s="21" customFormat="1" ht="30" x14ac:dyDescent="0.2">
      <c r="A188" s="4" t="s">
        <v>345</v>
      </c>
      <c r="B188" s="4" t="s">
        <v>346</v>
      </c>
      <c r="C188" s="68"/>
      <c r="D188" s="53">
        <v>200000</v>
      </c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4">
        <f t="shared" si="34"/>
        <v>0</v>
      </c>
    </row>
    <row r="189" spans="1:17" s="21" customFormat="1" x14ac:dyDescent="0.2">
      <c r="A189" s="4" t="s">
        <v>347</v>
      </c>
      <c r="B189" s="4" t="s">
        <v>348</v>
      </c>
      <c r="C189" s="68"/>
      <c r="D189" s="53">
        <v>246100</v>
      </c>
      <c r="E189" s="53"/>
      <c r="F189" s="53"/>
      <c r="G189" s="53"/>
      <c r="I189" s="70">
        <v>6234</v>
      </c>
      <c r="J189" s="53">
        <v>31132.95</v>
      </c>
      <c r="K189" s="53"/>
      <c r="L189" s="53"/>
      <c r="M189" s="53"/>
      <c r="N189" s="53"/>
      <c r="O189" s="53"/>
      <c r="P189" s="53"/>
      <c r="Q189" s="54">
        <f t="shared" si="34"/>
        <v>37366.949999999997</v>
      </c>
    </row>
    <row r="190" spans="1:17" s="21" customFormat="1" x14ac:dyDescent="0.2">
      <c r="A190" s="4" t="s">
        <v>349</v>
      </c>
      <c r="B190" s="4" t="s">
        <v>350</v>
      </c>
      <c r="C190" s="68"/>
      <c r="D190" s="53">
        <v>5000</v>
      </c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4">
        <f t="shared" si="34"/>
        <v>0</v>
      </c>
    </row>
    <row r="191" spans="1:17" s="21" customFormat="1" ht="30" x14ac:dyDescent="0.2">
      <c r="A191" s="4" t="s">
        <v>351</v>
      </c>
      <c r="B191" s="4" t="s">
        <v>352</v>
      </c>
      <c r="C191" s="68">
        <v>0</v>
      </c>
      <c r="D191" s="53">
        <v>0</v>
      </c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4">
        <f t="shared" si="34"/>
        <v>0</v>
      </c>
    </row>
    <row r="192" spans="1:17" s="21" customFormat="1" x14ac:dyDescent="0.2">
      <c r="A192" s="4" t="s">
        <v>353</v>
      </c>
      <c r="B192" s="4" t="s">
        <v>354</v>
      </c>
      <c r="C192" s="68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4">
        <f t="shared" si="34"/>
        <v>0</v>
      </c>
    </row>
    <row r="193" spans="1:17" s="21" customFormat="1" ht="30" x14ac:dyDescent="0.2">
      <c r="A193" s="4" t="s">
        <v>355</v>
      </c>
      <c r="B193" s="4" t="s">
        <v>356</v>
      </c>
      <c r="C193" s="68">
        <v>0</v>
      </c>
      <c r="D193" s="53">
        <v>0</v>
      </c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4">
        <f t="shared" si="34"/>
        <v>0</v>
      </c>
    </row>
    <row r="194" spans="1:17" s="21" customFormat="1" x14ac:dyDescent="0.2">
      <c r="A194" s="4" t="s">
        <v>357</v>
      </c>
      <c r="B194" s="4" t="s">
        <v>358</v>
      </c>
      <c r="C194" s="68">
        <v>0</v>
      </c>
      <c r="D194" s="53">
        <f>+D195</f>
        <v>662000</v>
      </c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>
        <f>P195</f>
        <v>397500</v>
      </c>
      <c r="Q194" s="54">
        <f t="shared" si="34"/>
        <v>397500</v>
      </c>
    </row>
    <row r="195" spans="1:17" s="21" customFormat="1" x14ac:dyDescent="0.2">
      <c r="A195" s="4" t="s">
        <v>359</v>
      </c>
      <c r="B195" s="4" t="s">
        <v>360</v>
      </c>
      <c r="C195" s="68"/>
      <c r="D195" s="53">
        <v>662000</v>
      </c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>
        <v>397500</v>
      </c>
      <c r="Q195" s="54">
        <f t="shared" si="34"/>
        <v>397500</v>
      </c>
    </row>
    <row r="196" spans="1:17" s="21" customFormat="1" ht="45" x14ac:dyDescent="0.2">
      <c r="A196" s="4" t="s">
        <v>361</v>
      </c>
      <c r="B196" s="4" t="s">
        <v>362</v>
      </c>
      <c r="C196" s="68">
        <v>0</v>
      </c>
      <c r="D196" s="53">
        <v>0</v>
      </c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4">
        <f t="shared" si="34"/>
        <v>0</v>
      </c>
    </row>
    <row r="197" spans="1:17" s="18" customFormat="1" x14ac:dyDescent="0.2">
      <c r="A197" s="26">
        <v>2.7</v>
      </c>
      <c r="B197" s="27" t="s">
        <v>363</v>
      </c>
      <c r="C197" s="58">
        <f>SUM(C198:C202)</f>
        <v>0</v>
      </c>
      <c r="D197" s="58">
        <f>D198+D200+D201+D202</f>
        <v>4730070</v>
      </c>
      <c r="E197" s="58">
        <f>SUM(E198:E202)</f>
        <v>0</v>
      </c>
      <c r="F197" s="58">
        <f>SUM(F198:F202)</f>
        <v>0</v>
      </c>
      <c r="G197" s="58">
        <f t="shared" ref="G197:P197" si="36">SUM(G198:G202)</f>
        <v>0</v>
      </c>
      <c r="H197" s="58">
        <f>SUM(H198:H202)</f>
        <v>515070</v>
      </c>
      <c r="I197" s="58">
        <f t="shared" si="36"/>
        <v>0</v>
      </c>
      <c r="J197" s="58">
        <f t="shared" si="36"/>
        <v>0</v>
      </c>
      <c r="K197" s="58">
        <f t="shared" si="36"/>
        <v>0</v>
      </c>
      <c r="L197" s="58">
        <f t="shared" si="36"/>
        <v>0</v>
      </c>
      <c r="M197" s="58">
        <f t="shared" si="36"/>
        <v>0</v>
      </c>
      <c r="N197" s="58">
        <f t="shared" si="36"/>
        <v>0</v>
      </c>
      <c r="O197" s="58">
        <f t="shared" si="36"/>
        <v>0</v>
      </c>
      <c r="P197" s="58">
        <f t="shared" si="36"/>
        <v>330400</v>
      </c>
      <c r="Q197" s="56">
        <f>SUM(E197:P198)</f>
        <v>845470</v>
      </c>
    </row>
    <row r="198" spans="1:17" s="21" customFormat="1" x14ac:dyDescent="0.2">
      <c r="A198" s="4" t="s">
        <v>364</v>
      </c>
      <c r="B198" s="4" t="s">
        <v>365</v>
      </c>
      <c r="C198" s="62">
        <v>0</v>
      </c>
      <c r="D198" s="62">
        <f>D199</f>
        <v>4730070</v>
      </c>
      <c r="E198" s="62">
        <v>0</v>
      </c>
      <c r="F198" s="62"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2">
        <v>0</v>
      </c>
      <c r="M198" s="62">
        <v>0</v>
      </c>
      <c r="N198" s="62"/>
      <c r="O198" s="62"/>
      <c r="P198" s="62"/>
      <c r="Q198" s="54">
        <f t="shared" ref="Q198:Q202" si="37">SUM(E198:L198)</f>
        <v>0</v>
      </c>
    </row>
    <row r="199" spans="1:17" s="21" customFormat="1" ht="30" x14ac:dyDescent="0.2">
      <c r="A199" s="4" t="s">
        <v>366</v>
      </c>
      <c r="B199" s="4" t="s">
        <v>367</v>
      </c>
      <c r="C199" s="62">
        <v>0</v>
      </c>
      <c r="D199" s="62">
        <v>4730070</v>
      </c>
      <c r="E199" s="62"/>
      <c r="F199" s="62"/>
      <c r="G199" s="62"/>
      <c r="H199" s="62">
        <v>515070</v>
      </c>
      <c r="I199" s="62"/>
      <c r="J199" s="62"/>
      <c r="K199" s="62"/>
      <c r="L199" s="62"/>
      <c r="M199" s="62">
        <v>0</v>
      </c>
      <c r="N199" s="62"/>
      <c r="O199" s="62"/>
      <c r="P199" s="62">
        <v>330400</v>
      </c>
      <c r="Q199" s="54">
        <f>SUM(E199:P199)</f>
        <v>845470</v>
      </c>
    </row>
    <row r="200" spans="1:17" s="21" customFormat="1" x14ac:dyDescent="0.2">
      <c r="A200" s="4" t="s">
        <v>368</v>
      </c>
      <c r="B200" s="4" t="s">
        <v>369</v>
      </c>
      <c r="D200" s="62">
        <v>0</v>
      </c>
      <c r="E200" s="62">
        <v>0</v>
      </c>
      <c r="F200" s="62">
        <v>0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2">
        <v>0</v>
      </c>
      <c r="M200" s="62">
        <v>0</v>
      </c>
      <c r="N200" s="62"/>
      <c r="O200" s="62"/>
      <c r="P200" s="62"/>
      <c r="Q200" s="54">
        <f t="shared" si="37"/>
        <v>0</v>
      </c>
    </row>
    <row r="201" spans="1:17" s="21" customFormat="1" ht="30" x14ac:dyDescent="0.2">
      <c r="A201" s="4" t="s">
        <v>370</v>
      </c>
      <c r="B201" s="4" t="s">
        <v>371</v>
      </c>
      <c r="C201" s="62">
        <v>0</v>
      </c>
      <c r="D201" s="62">
        <v>0</v>
      </c>
      <c r="E201" s="62">
        <v>0</v>
      </c>
      <c r="F201" s="62">
        <v>0</v>
      </c>
      <c r="G201" s="62">
        <v>0</v>
      </c>
      <c r="H201" s="62">
        <v>0</v>
      </c>
      <c r="I201" s="62">
        <v>0</v>
      </c>
      <c r="J201" s="62">
        <v>0</v>
      </c>
      <c r="K201" s="62">
        <v>0</v>
      </c>
      <c r="L201" s="62">
        <v>0</v>
      </c>
      <c r="M201" s="62">
        <v>0</v>
      </c>
      <c r="N201" s="62"/>
      <c r="O201" s="62"/>
      <c r="P201" s="62"/>
      <c r="Q201" s="54">
        <f t="shared" si="37"/>
        <v>0</v>
      </c>
    </row>
    <row r="202" spans="1:17" s="21" customFormat="1" ht="60" x14ac:dyDescent="0.2">
      <c r="A202" s="40" t="s">
        <v>372</v>
      </c>
      <c r="B202" s="40" t="s">
        <v>373</v>
      </c>
      <c r="C202" s="62">
        <v>0</v>
      </c>
      <c r="D202" s="62">
        <v>0</v>
      </c>
      <c r="E202" s="62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2">
        <v>0</v>
      </c>
      <c r="M202" s="62">
        <v>0</v>
      </c>
      <c r="N202" s="62"/>
      <c r="O202" s="62"/>
      <c r="P202" s="62"/>
      <c r="Q202" s="54">
        <f t="shared" si="37"/>
        <v>0</v>
      </c>
    </row>
    <row r="203" spans="1:17" s="18" customFormat="1" ht="45" x14ac:dyDescent="0.2">
      <c r="A203" s="26">
        <v>2.8</v>
      </c>
      <c r="B203" s="27" t="s">
        <v>374</v>
      </c>
      <c r="C203" s="58">
        <f>SUM(C204:C205)</f>
        <v>0</v>
      </c>
      <c r="D203" s="58">
        <f>SUM(D204:D205)</f>
        <v>0</v>
      </c>
      <c r="E203" s="58">
        <f t="shared" ref="E203" si="38">SUM(E204:E205)</f>
        <v>0</v>
      </c>
      <c r="F203" s="58">
        <f t="shared" ref="F203:P203" si="39">SUM(F204:F205)</f>
        <v>0</v>
      </c>
      <c r="G203" s="58">
        <f t="shared" si="39"/>
        <v>0</v>
      </c>
      <c r="H203" s="58">
        <f t="shared" si="39"/>
        <v>0</v>
      </c>
      <c r="I203" s="58">
        <f t="shared" si="39"/>
        <v>0</v>
      </c>
      <c r="J203" s="58">
        <f t="shared" si="39"/>
        <v>0</v>
      </c>
      <c r="K203" s="58">
        <f t="shared" si="39"/>
        <v>0</v>
      </c>
      <c r="L203" s="58">
        <f t="shared" si="39"/>
        <v>0</v>
      </c>
      <c r="M203" s="58">
        <f t="shared" si="39"/>
        <v>0</v>
      </c>
      <c r="N203" s="58">
        <f t="shared" si="39"/>
        <v>0</v>
      </c>
      <c r="O203" s="58">
        <f t="shared" si="39"/>
        <v>0</v>
      </c>
      <c r="P203" s="58">
        <f t="shared" si="39"/>
        <v>0</v>
      </c>
      <c r="Q203" s="56">
        <f>SUM(E203:K203)</f>
        <v>0</v>
      </c>
    </row>
    <row r="204" spans="1:17" s="21" customFormat="1" x14ac:dyDescent="0.2">
      <c r="A204" s="4" t="s">
        <v>375</v>
      </c>
      <c r="B204" s="4" t="s">
        <v>376</v>
      </c>
      <c r="C204" s="62">
        <v>0</v>
      </c>
      <c r="D204" s="62"/>
      <c r="E204" s="62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2">
        <v>0</v>
      </c>
      <c r="M204" s="62">
        <v>0</v>
      </c>
      <c r="N204" s="62">
        <v>0</v>
      </c>
      <c r="O204" s="62">
        <v>0</v>
      </c>
      <c r="P204" s="62">
        <v>0</v>
      </c>
      <c r="Q204" s="62">
        <f>SUM(F204:P204)</f>
        <v>0</v>
      </c>
    </row>
    <row r="205" spans="1:17" s="21" customFormat="1" ht="45" x14ac:dyDescent="0.2">
      <c r="A205" s="4" t="s">
        <v>377</v>
      </c>
      <c r="B205" s="4" t="s">
        <v>378</v>
      </c>
      <c r="C205" s="62">
        <v>0</v>
      </c>
      <c r="D205" s="62"/>
      <c r="E205" s="62">
        <v>0</v>
      </c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2">
        <v>0</v>
      </c>
      <c r="M205" s="62">
        <v>0</v>
      </c>
      <c r="N205" s="62">
        <v>0</v>
      </c>
      <c r="O205" s="62">
        <v>0</v>
      </c>
      <c r="P205" s="62">
        <v>0</v>
      </c>
      <c r="Q205" s="62">
        <f>SUM(F205:P205)</f>
        <v>0</v>
      </c>
    </row>
    <row r="206" spans="1:17" s="18" customFormat="1" x14ac:dyDescent="0.2">
      <c r="A206" s="26">
        <v>2.9</v>
      </c>
      <c r="B206" s="27" t="s">
        <v>379</v>
      </c>
      <c r="C206" s="58">
        <f>SUM(C207:C209)</f>
        <v>0</v>
      </c>
      <c r="D206" s="58"/>
      <c r="E206" s="58">
        <f t="shared" ref="E206" si="40">SUM(E207:E209)</f>
        <v>0</v>
      </c>
      <c r="F206" s="58">
        <f t="shared" ref="F206" si="41">SUM(F207:F209)</f>
        <v>0</v>
      </c>
      <c r="G206" s="58">
        <f t="shared" ref="G206:P206" si="42">SUM(G207:G209)</f>
        <v>0</v>
      </c>
      <c r="H206" s="58">
        <f t="shared" si="42"/>
        <v>0</v>
      </c>
      <c r="I206" s="58">
        <f t="shared" si="42"/>
        <v>0</v>
      </c>
      <c r="J206" s="58">
        <f t="shared" si="42"/>
        <v>0</v>
      </c>
      <c r="K206" s="58">
        <f t="shared" si="42"/>
        <v>0</v>
      </c>
      <c r="L206" s="58">
        <f t="shared" si="42"/>
        <v>0</v>
      </c>
      <c r="M206" s="58">
        <f t="shared" si="42"/>
        <v>0</v>
      </c>
      <c r="N206" s="58">
        <f t="shared" si="42"/>
        <v>0</v>
      </c>
      <c r="O206" s="58">
        <f t="shared" si="42"/>
        <v>0</v>
      </c>
      <c r="P206" s="58">
        <f t="shared" si="42"/>
        <v>0</v>
      </c>
      <c r="Q206" s="56">
        <f>SUM(E206:F206)</f>
        <v>0</v>
      </c>
    </row>
    <row r="207" spans="1:17" s="21" customFormat="1" ht="30" x14ac:dyDescent="0.2">
      <c r="A207" s="4" t="s">
        <v>380</v>
      </c>
      <c r="B207" s="4" t="s">
        <v>381</v>
      </c>
      <c r="C207" s="62">
        <v>0</v>
      </c>
      <c r="D207" s="62"/>
      <c r="E207" s="62">
        <v>0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/>
      <c r="O207" s="62"/>
      <c r="P207" s="62"/>
      <c r="Q207" s="62">
        <f>SUM(F207:P207)</f>
        <v>0</v>
      </c>
    </row>
    <row r="208" spans="1:17" s="21" customFormat="1" ht="30" x14ac:dyDescent="0.2">
      <c r="A208" s="4" t="s">
        <v>382</v>
      </c>
      <c r="B208" s="4" t="s">
        <v>383</v>
      </c>
      <c r="C208" s="62">
        <v>0</v>
      </c>
      <c r="D208" s="62"/>
      <c r="E208" s="62">
        <v>0</v>
      </c>
      <c r="F208" s="62">
        <v>0</v>
      </c>
      <c r="G208" s="62">
        <v>0</v>
      </c>
      <c r="H208" s="62"/>
      <c r="I208" s="62"/>
      <c r="J208" s="62"/>
      <c r="K208" s="62"/>
      <c r="L208" s="62"/>
      <c r="M208" s="62"/>
      <c r="N208" s="62"/>
      <c r="O208" s="62"/>
      <c r="P208" s="62"/>
      <c r="Q208" s="62">
        <f>SUM(F208:P208)</f>
        <v>0</v>
      </c>
    </row>
    <row r="209" spans="1:17" s="21" customFormat="1" ht="45" x14ac:dyDescent="0.2">
      <c r="A209" s="4" t="s">
        <v>384</v>
      </c>
      <c r="B209" s="4" t="s">
        <v>385</v>
      </c>
      <c r="C209" s="78"/>
      <c r="D209" s="62"/>
      <c r="E209" s="62">
        <v>0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  <c r="M209" s="62">
        <v>0</v>
      </c>
      <c r="N209" s="62"/>
      <c r="O209" s="62"/>
      <c r="P209" s="62"/>
      <c r="Q209" s="62">
        <f>SUM(F209:P209)</f>
        <v>0</v>
      </c>
    </row>
    <row r="210" spans="1:17" s="21" customFormat="1" x14ac:dyDescent="0.2">
      <c r="A210" s="4"/>
      <c r="B210" s="4"/>
      <c r="C210" s="62"/>
      <c r="D210" s="62"/>
      <c r="E210" s="62"/>
      <c r="F210" s="62"/>
      <c r="G210" s="62"/>
      <c r="H210" s="62">
        <v>0</v>
      </c>
      <c r="I210" s="62">
        <v>0</v>
      </c>
      <c r="J210" s="62">
        <v>0</v>
      </c>
      <c r="K210" s="62">
        <v>0</v>
      </c>
      <c r="L210" s="62">
        <v>0</v>
      </c>
      <c r="M210" s="62">
        <v>0</v>
      </c>
      <c r="N210" s="62"/>
      <c r="O210" s="62"/>
      <c r="P210" s="62"/>
      <c r="Q210" s="54"/>
    </row>
    <row r="211" spans="1:17" s="21" customFormat="1" x14ac:dyDescent="0.2">
      <c r="A211" s="4"/>
      <c r="B211" s="4"/>
      <c r="C211" s="62"/>
      <c r="D211" s="62"/>
      <c r="E211" s="62"/>
      <c r="F211" s="62"/>
      <c r="G211" s="62"/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/>
      <c r="O211" s="62"/>
      <c r="P211" s="62"/>
      <c r="Q211" s="54"/>
    </row>
    <row r="212" spans="1:17" s="18" customFormat="1" x14ac:dyDescent="0.2">
      <c r="A212" s="11">
        <v>4</v>
      </c>
      <c r="B212" s="12" t="s">
        <v>386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0"/>
    </row>
    <row r="213" spans="1:17" s="18" customFormat="1" ht="30" x14ac:dyDescent="0.2">
      <c r="A213" s="26">
        <v>4.0999999999999996</v>
      </c>
      <c r="B213" s="27" t="s">
        <v>387</v>
      </c>
      <c r="C213" s="58">
        <f>SUM(C214:C215)</f>
        <v>0</v>
      </c>
      <c r="D213" s="58"/>
      <c r="E213" s="58">
        <f t="shared" ref="E213" si="43">SUM(E214:E215)</f>
        <v>0</v>
      </c>
      <c r="F213" s="58">
        <f t="shared" ref="F213" si="44">SUM(F214:F215)</f>
        <v>0</v>
      </c>
      <c r="G213" s="58">
        <f t="shared" ref="G213:P213" si="45">SUM(G214:G215)</f>
        <v>0</v>
      </c>
      <c r="H213" s="58">
        <f t="shared" si="45"/>
        <v>0</v>
      </c>
      <c r="I213" s="58">
        <f t="shared" si="45"/>
        <v>0</v>
      </c>
      <c r="J213" s="58">
        <f t="shared" si="45"/>
        <v>0</v>
      </c>
      <c r="K213" s="58">
        <f t="shared" si="45"/>
        <v>0</v>
      </c>
      <c r="L213" s="58">
        <f t="shared" si="45"/>
        <v>0</v>
      </c>
      <c r="M213" s="58">
        <f t="shared" si="45"/>
        <v>0</v>
      </c>
      <c r="N213" s="58">
        <f t="shared" si="45"/>
        <v>0</v>
      </c>
      <c r="O213" s="58">
        <f t="shared" si="45"/>
        <v>0</v>
      </c>
      <c r="P213" s="58">
        <f t="shared" si="45"/>
        <v>0</v>
      </c>
      <c r="Q213" s="56">
        <f>SUM(E213:F213)</f>
        <v>0</v>
      </c>
    </row>
    <row r="214" spans="1:17" s="21" customFormat="1" ht="30" x14ac:dyDescent="0.2">
      <c r="A214" s="4" t="s">
        <v>388</v>
      </c>
      <c r="B214" s="4" t="s">
        <v>389</v>
      </c>
      <c r="C214" s="62">
        <v>0</v>
      </c>
      <c r="D214" s="62"/>
      <c r="E214" s="62">
        <v>0</v>
      </c>
      <c r="F214" s="62">
        <v>0</v>
      </c>
      <c r="G214" s="62">
        <v>0</v>
      </c>
      <c r="H214" s="62">
        <v>0</v>
      </c>
      <c r="I214" s="62">
        <v>0</v>
      </c>
      <c r="J214" s="62">
        <v>0</v>
      </c>
      <c r="K214" s="62">
        <v>0</v>
      </c>
      <c r="L214" s="62">
        <v>0</v>
      </c>
      <c r="M214" s="62"/>
      <c r="N214" s="62"/>
      <c r="O214" s="62"/>
      <c r="P214" s="62"/>
      <c r="Q214" s="62">
        <f>SUM(F214:J214)</f>
        <v>0</v>
      </c>
    </row>
    <row r="215" spans="1:17" s="21" customFormat="1" ht="30" x14ac:dyDescent="0.2">
      <c r="A215" s="4" t="s">
        <v>390</v>
      </c>
      <c r="B215" s="4" t="s">
        <v>391</v>
      </c>
      <c r="C215" s="62">
        <v>0</v>
      </c>
      <c r="D215" s="62"/>
      <c r="E215" s="62">
        <v>0</v>
      </c>
      <c r="F215" s="62">
        <v>0</v>
      </c>
      <c r="G215" s="62">
        <v>0</v>
      </c>
      <c r="H215" s="62">
        <v>0</v>
      </c>
      <c r="I215" s="62">
        <v>0</v>
      </c>
      <c r="J215" s="62">
        <v>0</v>
      </c>
      <c r="K215" s="62">
        <v>0</v>
      </c>
      <c r="L215" s="62">
        <v>0</v>
      </c>
      <c r="M215" s="62"/>
      <c r="N215" s="62"/>
      <c r="O215" s="62"/>
      <c r="P215" s="62"/>
      <c r="Q215" s="62">
        <f>SUM(F215:J215)</f>
        <v>0</v>
      </c>
    </row>
    <row r="216" spans="1:17" s="18" customFormat="1" x14ac:dyDescent="0.2">
      <c r="A216" s="26">
        <v>4.2</v>
      </c>
      <c r="B216" s="27" t="s">
        <v>392</v>
      </c>
      <c r="C216" s="58">
        <f>SUM(C217:C218)</f>
        <v>0</v>
      </c>
      <c r="D216" s="58"/>
      <c r="E216" s="58">
        <f t="shared" ref="E216" si="46">SUM(E217:E218)</f>
        <v>0</v>
      </c>
      <c r="F216" s="58">
        <f t="shared" ref="F216:M216" si="47">SUM(F217:F218)</f>
        <v>0</v>
      </c>
      <c r="G216" s="58">
        <f t="shared" si="47"/>
        <v>0</v>
      </c>
      <c r="H216" s="58">
        <f t="shared" si="47"/>
        <v>0</v>
      </c>
      <c r="I216" s="58">
        <f t="shared" si="47"/>
        <v>0</v>
      </c>
      <c r="J216" s="58">
        <f t="shared" si="47"/>
        <v>0</v>
      </c>
      <c r="K216" s="58">
        <f t="shared" si="47"/>
        <v>0</v>
      </c>
      <c r="L216" s="58">
        <f t="shared" si="47"/>
        <v>0</v>
      </c>
      <c r="M216" s="58">
        <f t="shared" si="47"/>
        <v>0</v>
      </c>
      <c r="N216" s="58"/>
      <c r="O216" s="58"/>
      <c r="P216" s="58"/>
      <c r="Q216" s="56">
        <f>SUM(E216:F216)</f>
        <v>0</v>
      </c>
    </row>
    <row r="217" spans="1:17" s="21" customFormat="1" ht="30" x14ac:dyDescent="0.2">
      <c r="A217" s="4" t="s">
        <v>393</v>
      </c>
      <c r="B217" s="4" t="s">
        <v>394</v>
      </c>
      <c r="C217" s="62">
        <v>0</v>
      </c>
      <c r="D217" s="62"/>
      <c r="E217" s="62">
        <v>0</v>
      </c>
      <c r="F217" s="62">
        <v>0</v>
      </c>
      <c r="G217" s="62">
        <v>0</v>
      </c>
      <c r="H217" s="62">
        <v>0</v>
      </c>
      <c r="I217" s="62">
        <v>0</v>
      </c>
      <c r="J217" s="62">
        <v>0</v>
      </c>
      <c r="K217" s="62">
        <v>0</v>
      </c>
      <c r="L217" s="62">
        <v>0</v>
      </c>
      <c r="M217" s="62"/>
      <c r="N217" s="62"/>
      <c r="O217" s="62"/>
      <c r="P217" s="62"/>
      <c r="Q217" s="62">
        <f>SUM(F217:J217)</f>
        <v>0</v>
      </c>
    </row>
    <row r="218" spans="1:17" s="21" customFormat="1" ht="30" x14ac:dyDescent="0.2">
      <c r="A218" s="4" t="s">
        <v>395</v>
      </c>
      <c r="B218" s="4" t="s">
        <v>396</v>
      </c>
      <c r="C218" s="62">
        <v>0</v>
      </c>
      <c r="D218" s="62"/>
      <c r="E218" s="62">
        <v>0</v>
      </c>
      <c r="F218" s="62">
        <v>0</v>
      </c>
      <c r="G218" s="62">
        <v>0</v>
      </c>
      <c r="H218" s="62">
        <v>0</v>
      </c>
      <c r="I218" s="62">
        <v>0</v>
      </c>
      <c r="J218" s="62">
        <v>0</v>
      </c>
      <c r="K218" s="62">
        <v>0</v>
      </c>
      <c r="L218" s="62">
        <v>0</v>
      </c>
      <c r="M218" s="62"/>
      <c r="N218" s="62"/>
      <c r="O218" s="62"/>
      <c r="P218" s="62"/>
      <c r="Q218" s="62">
        <f>SUM(F218:J218)</f>
        <v>0</v>
      </c>
    </row>
    <row r="219" spans="1:17" s="18" customFormat="1" ht="30" x14ac:dyDescent="0.2">
      <c r="A219" s="26">
        <v>4.3</v>
      </c>
      <c r="B219" s="27" t="s">
        <v>397</v>
      </c>
      <c r="C219" s="58">
        <f>SUM(C220)</f>
        <v>0</v>
      </c>
      <c r="D219" s="58"/>
      <c r="E219" s="58">
        <f t="shared" ref="E219:L219" si="48">SUM(E220)</f>
        <v>0</v>
      </c>
      <c r="F219" s="58">
        <f t="shared" si="48"/>
        <v>0</v>
      </c>
      <c r="G219" s="58">
        <v>0</v>
      </c>
      <c r="H219" s="58">
        <f t="shared" si="48"/>
        <v>0</v>
      </c>
      <c r="I219" s="58">
        <f t="shared" si="48"/>
        <v>0</v>
      </c>
      <c r="J219" s="58">
        <f t="shared" si="48"/>
        <v>0</v>
      </c>
      <c r="K219" s="58">
        <f t="shared" si="48"/>
        <v>0</v>
      </c>
      <c r="L219" s="58">
        <f t="shared" si="48"/>
        <v>0</v>
      </c>
      <c r="M219" s="58"/>
      <c r="N219" s="58"/>
      <c r="O219" s="58"/>
      <c r="P219" s="58"/>
      <c r="Q219" s="56">
        <f>SUM(E219:F219)</f>
        <v>0</v>
      </c>
    </row>
    <row r="220" spans="1:17" s="21" customFormat="1" ht="30" x14ac:dyDescent="0.2">
      <c r="A220" s="4" t="s">
        <v>398</v>
      </c>
      <c r="B220" s="4" t="s">
        <v>399</v>
      </c>
      <c r="C220" s="62">
        <v>0</v>
      </c>
      <c r="D220" s="62"/>
      <c r="E220" s="62">
        <v>0</v>
      </c>
      <c r="F220" s="62">
        <v>0</v>
      </c>
      <c r="G220" s="62">
        <v>0</v>
      </c>
      <c r="H220" s="62">
        <v>0</v>
      </c>
      <c r="I220" s="62">
        <v>0</v>
      </c>
      <c r="J220" s="62">
        <v>0</v>
      </c>
      <c r="K220" s="62">
        <v>0</v>
      </c>
      <c r="L220" s="62">
        <v>0</v>
      </c>
      <c r="M220" s="62"/>
      <c r="N220" s="62"/>
      <c r="O220" s="62"/>
      <c r="P220" s="62"/>
      <c r="Q220" s="62">
        <f>SUM(F220:J220)</f>
        <v>0</v>
      </c>
    </row>
    <row r="221" spans="1:17" s="22" customFormat="1" x14ac:dyDescent="0.2">
      <c r="A221" s="45" t="s">
        <v>400</v>
      </c>
      <c r="B221" s="45"/>
      <c r="C221" s="63">
        <f>+C213+C216+C219</f>
        <v>0</v>
      </c>
      <c r="D221" s="63"/>
      <c r="E221" s="63">
        <f t="shared" ref="E221" si="49">+E213+E216+E219</f>
        <v>0</v>
      </c>
      <c r="F221" s="63">
        <f t="shared" ref="F221:G221" si="50">+F213+F216+F219</f>
        <v>0</v>
      </c>
      <c r="G221" s="63">
        <f t="shared" si="50"/>
        <v>0</v>
      </c>
      <c r="H221" s="63">
        <f>+H213+H216+H219</f>
        <v>0</v>
      </c>
      <c r="I221" s="63">
        <v>0</v>
      </c>
      <c r="J221" s="63">
        <v>0</v>
      </c>
      <c r="K221" s="63">
        <v>0</v>
      </c>
      <c r="L221" s="63">
        <v>0</v>
      </c>
      <c r="M221" s="63"/>
      <c r="N221" s="63"/>
      <c r="O221" s="63"/>
      <c r="P221" s="63"/>
      <c r="Q221" s="63">
        <f>SUM(F221:J221)</f>
        <v>0</v>
      </c>
    </row>
    <row r="222" spans="1:17" s="21" customFormat="1" x14ac:dyDescent="0.2">
      <c r="A222" s="4"/>
      <c r="B222" s="4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54"/>
    </row>
    <row r="223" spans="1:17" s="18" customFormat="1" x14ac:dyDescent="0.2">
      <c r="A223" s="46" t="s">
        <v>401</v>
      </c>
      <c r="B223" s="46"/>
      <c r="C223" s="13">
        <f t="shared" ref="C223:P223" si="51">+C15+C221</f>
        <v>25525319859</v>
      </c>
      <c r="D223" s="13">
        <f t="shared" si="51"/>
        <v>27590100565.27</v>
      </c>
      <c r="E223" s="13">
        <f t="shared" si="51"/>
        <v>1968315854.3700001</v>
      </c>
      <c r="F223" s="13">
        <f t="shared" si="51"/>
        <v>1958753458.0699999</v>
      </c>
      <c r="G223" s="13">
        <f t="shared" si="51"/>
        <v>1981100128.79</v>
      </c>
      <c r="H223" s="13">
        <f t="shared" si="51"/>
        <v>1966539086.0500002</v>
      </c>
      <c r="I223" s="13">
        <f>+I15+I221</f>
        <v>2209424160.2600002</v>
      </c>
      <c r="J223" s="13">
        <f t="shared" si="51"/>
        <v>2167072785.6500001</v>
      </c>
      <c r="K223" s="13">
        <f t="shared" si="51"/>
        <v>2218313558.1900001</v>
      </c>
      <c r="L223" s="13">
        <f t="shared" si="51"/>
        <v>2164079307.5999999</v>
      </c>
      <c r="M223" s="13">
        <f t="shared" si="51"/>
        <v>2159155015.4400001</v>
      </c>
      <c r="N223" s="13">
        <f t="shared" si="51"/>
        <v>2207270273.9400001</v>
      </c>
      <c r="O223" s="13">
        <f t="shared" si="51"/>
        <v>4150428363.5199995</v>
      </c>
      <c r="P223" s="13">
        <f t="shared" si="51"/>
        <v>2299270065.2000003</v>
      </c>
      <c r="Q223" s="13">
        <f>SUM(E223:P223)</f>
        <v>27449722057.080002</v>
      </c>
    </row>
    <row r="224" spans="1:17" x14ac:dyDescent="0.2">
      <c r="A224" s="15" t="s">
        <v>402</v>
      </c>
    </row>
    <row r="226" spans="1:17" x14ac:dyDescent="0.25">
      <c r="A226" s="14" t="s">
        <v>403</v>
      </c>
    </row>
    <row r="227" spans="1:17" x14ac:dyDescent="0.25">
      <c r="A227" s="36" t="s">
        <v>404</v>
      </c>
    </row>
    <row r="228" spans="1:17" ht="33" customHeight="1" x14ac:dyDescent="0.25">
      <c r="A228" s="44" t="s">
        <v>405</v>
      </c>
      <c r="B228" s="44"/>
      <c r="C228" s="44"/>
    </row>
    <row r="229" spans="1:17" x14ac:dyDescent="0.25">
      <c r="A229" s="44" t="s">
        <v>406</v>
      </c>
      <c r="B229" s="44"/>
      <c r="C229" s="44"/>
    </row>
    <row r="230" spans="1:17" x14ac:dyDescent="0.25">
      <c r="A230" s="36" t="s">
        <v>407</v>
      </c>
    </row>
    <row r="231" spans="1:17" x14ac:dyDescent="0.25">
      <c r="A231" s="36" t="s">
        <v>408</v>
      </c>
    </row>
    <row r="232" spans="1:17" x14ac:dyDescent="0.25">
      <c r="A232" s="36" t="s">
        <v>409</v>
      </c>
    </row>
    <row r="233" spans="1:17" x14ac:dyDescent="0.25">
      <c r="A233" s="36"/>
    </row>
    <row r="234" spans="1:17" x14ac:dyDescent="0.25">
      <c r="A234" s="36"/>
    </row>
    <row r="235" spans="1:17" x14ac:dyDescent="0.25">
      <c r="A235" s="36"/>
    </row>
    <row r="237" spans="1:17" x14ac:dyDescent="0.2">
      <c r="B237" s="32"/>
      <c r="E237" s="34"/>
      <c r="F237" s="34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s="3" customFormat="1" x14ac:dyDescent="0.2">
      <c r="A238" s="16"/>
      <c r="B238" s="28" t="s">
        <v>410</v>
      </c>
      <c r="C238" s="30"/>
      <c r="D238" s="17"/>
      <c r="E238" s="17"/>
      <c r="F238" s="41" t="s">
        <v>411</v>
      </c>
      <c r="G238" s="8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spans="1:17" x14ac:dyDescent="0.2">
      <c r="B239" s="29" t="s">
        <v>412</v>
      </c>
      <c r="E239" s="7"/>
      <c r="F239" s="29" t="s">
        <v>413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B240" s="31"/>
    </row>
    <row r="249" spans="4:6" x14ac:dyDescent="0.2">
      <c r="D249" s="35"/>
    </row>
    <row r="254" spans="4:6" x14ac:dyDescent="0.2">
      <c r="E254" s="35"/>
      <c r="F254" s="35"/>
    </row>
  </sheetData>
  <mergeCells count="9">
    <mergeCell ref="A229:C229"/>
    <mergeCell ref="A228:C228"/>
    <mergeCell ref="A221:B221"/>
    <mergeCell ref="A223:B223"/>
    <mergeCell ref="A9:Q9"/>
    <mergeCell ref="A10:Q10"/>
    <mergeCell ref="A11:Q11"/>
    <mergeCell ref="A14:B14"/>
    <mergeCell ref="A15:B15"/>
  </mergeCells>
  <phoneticPr fontId="11" type="noConversion"/>
  <printOptions horizontalCentered="1"/>
  <pageMargins left="0.25" right="0.25" top="0.75" bottom="0.75" header="0.3" footer="0.3"/>
  <pageSetup paperSize="5" scale="49" fitToHeight="0" orientation="landscape" r:id="rId1"/>
  <headerFooter>
    <oddFooter>&amp;C&amp;P</oddFooter>
  </headerFooter>
  <rowBreaks count="5" manualBreakCount="5">
    <brk id="49" max="16" man="1"/>
    <brk id="87" max="16" man="1"/>
    <brk id="134" max="16" man="1"/>
    <brk id="170" max="16" man="1"/>
    <brk id="208" max="16" man="1"/>
  </rowBreaks>
  <ignoredErrors>
    <ignoredError sqref="Q161:Q167 Q204:Q205 Q208:Q212 Q214:Q215 Q217:Q218 Q220:Q222 Q224:Q228 Q230:Q231 Q200:Q202 Q19:Q37 P18 Q40:Q100 Q103:Q148 Q151:Q152 Q153:Q159" formulaRange="1"/>
    <ignoredError sqref="J106 L106 D197 N101 O106 N33 Q168 Q206 Q216 Q219" formula="1"/>
    <ignoredError sqref="Q198:Q199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subject/>
  <dc:creator>Oracle Reports</dc:creator>
  <cp:keywords/>
  <dc:description/>
  <cp:lastModifiedBy>Mirian Rocio Jaime German</cp:lastModifiedBy>
  <cp:revision/>
  <cp:lastPrinted>2026-01-09T16:21:22Z</cp:lastPrinted>
  <dcterms:created xsi:type="dcterms:W3CDTF">2021-09-03T13:12:25Z</dcterms:created>
  <dcterms:modified xsi:type="dcterms:W3CDTF">2026-01-09T16:21:25Z</dcterms:modified>
  <cp:category/>
  <cp:contentStatus/>
</cp:coreProperties>
</file>